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vsfsr01\Gruppen2$\Bildung\Berufliche Grundbildung\QV_TG_2019\"/>
    </mc:Choice>
  </mc:AlternateContent>
  <workbookProtection workbookAlgorithmName="SHA-512" workbookHashValue="Hpj2Xbo9oa1OT+qOT5o243joGnks+C6YYXLjLShZH+KdckViPJ45K6uu3L+yHXcvqUbe5tqtgPMvQihLSqe3cg==" workbookSaltValue="yV9m8yekDaZxxIOVrFrgug==" workbookSpinCount="100000" lockStructure="1"/>
  <bookViews>
    <workbookView xWindow="465" yWindow="345" windowWidth="18555" windowHeight="10680" activeTab="5"/>
  </bookViews>
  <sheets>
    <sheet name="AA, AMA" sheetId="1" r:id="rId1"/>
    <sheet name="AF-PW, MMA-VL" sheetId="4" r:id="rId2"/>
    <sheet name="AF-NF, MMA-VU" sheetId="5" r:id="rId3"/>
    <sheet name="AM-PW, MA-VL" sheetId="6" r:id="rId4"/>
    <sheet name="AM-NF, MA-VU" sheetId="7" r:id="rId5"/>
    <sheet name="TOTAL1" sheetId="8" r:id="rId6"/>
    <sheet name="TOTAL2" sheetId="9" r:id="rId7"/>
    <sheet name="TOTAL-Sektionen_section bestand" sheetId="10" r:id="rId8"/>
    <sheet name="TOTAL-Sektionen_section absolvi" sheetId="13" r:id="rId9"/>
    <sheet name="BMS_MP-Zusatzausbi_form-supl" sheetId="12" r:id="rId10"/>
  </sheets>
  <definedNames>
    <definedName name="_xlnm.Print_Area" localSheetId="0">'AA, AMA'!$A$1:$Z$27</definedName>
    <definedName name="_xlnm.Print_Area" localSheetId="1">'AF-PW, MMA-VL'!$A$1:$Z$32</definedName>
    <definedName name="_xlnm.Print_Area" localSheetId="4">'AM-NF, MA-VU'!$A$1:$AD$20</definedName>
    <definedName name="_xlnm.Print_Area" localSheetId="3">'AM-PW, MA-VL'!$A$1:$AD$32</definedName>
  </definedNames>
  <calcPr calcId="162913"/>
</workbook>
</file>

<file path=xl/calcChain.xml><?xml version="1.0" encoding="utf-8"?>
<calcChain xmlns="http://schemas.openxmlformats.org/spreadsheetml/2006/main">
  <c r="D16" i="13" l="1"/>
  <c r="D22" i="13"/>
  <c r="I13" i="1" l="1"/>
  <c r="G12" i="8"/>
  <c r="I10" i="7"/>
  <c r="K14" i="6"/>
  <c r="I14" i="6"/>
  <c r="I10" i="5"/>
  <c r="K14" i="4"/>
  <c r="I14" i="4"/>
  <c r="N11" i="4"/>
  <c r="K11" i="4"/>
  <c r="B31" i="10" l="1"/>
  <c r="H31" i="10"/>
  <c r="F31" i="10"/>
  <c r="E31" i="10"/>
  <c r="D31" i="10"/>
  <c r="C31" i="10"/>
  <c r="B31" i="13"/>
  <c r="H23" i="10"/>
  <c r="AD31" i="6" l="1"/>
  <c r="P8" i="1"/>
  <c r="K8" i="1"/>
  <c r="P9" i="1"/>
  <c r="P21" i="1"/>
  <c r="P26" i="1"/>
  <c r="P23" i="1"/>
  <c r="G6" i="10" l="1"/>
  <c r="D9" i="6"/>
  <c r="V13" i="5"/>
  <c r="G20" i="10" l="1"/>
  <c r="Z11" i="7" l="1"/>
  <c r="D15" i="6"/>
  <c r="V17" i="4" l="1"/>
  <c r="D9" i="1" l="1"/>
  <c r="F9" i="1"/>
  <c r="I9" i="1"/>
  <c r="K9" i="1"/>
  <c r="N9" i="1"/>
  <c r="S9" i="1"/>
  <c r="V9" i="1"/>
  <c r="Z9" i="1"/>
  <c r="D10" i="1"/>
  <c r="I10" i="1"/>
  <c r="V10" i="1"/>
  <c r="Z10" i="1"/>
  <c r="D11" i="1"/>
  <c r="I11" i="1"/>
  <c r="V11" i="1"/>
  <c r="Z11" i="1"/>
  <c r="D12" i="1"/>
  <c r="I12" i="1"/>
  <c r="V12" i="1"/>
  <c r="Z12" i="1"/>
  <c r="D13" i="1"/>
  <c r="D14" i="1"/>
  <c r="I14" i="1"/>
  <c r="N14" i="1"/>
  <c r="V14" i="1"/>
  <c r="Z14" i="1"/>
  <c r="D15" i="1"/>
  <c r="F15" i="1"/>
  <c r="I15" i="1"/>
  <c r="K15" i="1"/>
  <c r="S15" i="1"/>
  <c r="V15" i="1"/>
  <c r="Z15" i="1"/>
  <c r="D16" i="1"/>
  <c r="F16" i="1"/>
  <c r="I16" i="1"/>
  <c r="K16" i="1"/>
  <c r="S16" i="1"/>
  <c r="V16" i="1"/>
  <c r="Z16" i="1"/>
  <c r="D17" i="1"/>
  <c r="F17" i="1"/>
  <c r="I17" i="1"/>
  <c r="K17" i="1"/>
  <c r="S17" i="1"/>
  <c r="V17" i="1"/>
  <c r="Z17" i="1"/>
  <c r="D18" i="1"/>
  <c r="F18" i="1"/>
  <c r="I18" i="1"/>
  <c r="K18" i="1"/>
  <c r="N18" i="1"/>
  <c r="S18" i="1"/>
  <c r="V18" i="1"/>
  <c r="Z18" i="1"/>
  <c r="D19" i="1"/>
  <c r="F19" i="1"/>
  <c r="I19" i="1"/>
  <c r="K19" i="1"/>
  <c r="S19" i="1"/>
  <c r="V19" i="1"/>
  <c r="Z19" i="1"/>
  <c r="D20" i="1"/>
  <c r="I20" i="1"/>
  <c r="N20" i="1"/>
  <c r="V20" i="1"/>
  <c r="Z20" i="1"/>
  <c r="D21" i="1"/>
  <c r="F21" i="1"/>
  <c r="I21" i="1"/>
  <c r="K21" i="1"/>
  <c r="N21" i="1"/>
  <c r="S21" i="1"/>
  <c r="V21" i="1"/>
  <c r="Z21" i="1"/>
  <c r="D22" i="1"/>
  <c r="I22" i="1"/>
  <c r="V22" i="1"/>
  <c r="Z22" i="1"/>
  <c r="D23" i="1"/>
  <c r="F23" i="1"/>
  <c r="I23" i="1"/>
  <c r="K23" i="1"/>
  <c r="S23" i="1"/>
  <c r="V23" i="1"/>
  <c r="Z23" i="1"/>
  <c r="D24" i="1"/>
  <c r="I24" i="1"/>
  <c r="V24" i="1"/>
  <c r="Z24" i="1"/>
  <c r="D25" i="1"/>
  <c r="F25" i="1"/>
  <c r="I25" i="1"/>
  <c r="K25" i="1"/>
  <c r="N25" i="1"/>
  <c r="S25" i="1"/>
  <c r="V25" i="1"/>
  <c r="Z25" i="1"/>
  <c r="D26" i="1"/>
  <c r="F26" i="1"/>
  <c r="I26" i="1"/>
  <c r="K26" i="1"/>
  <c r="N26" i="1"/>
  <c r="S26" i="1"/>
  <c r="V26" i="1"/>
  <c r="Z26" i="1"/>
  <c r="N8" i="1"/>
  <c r="D9" i="4"/>
  <c r="F9" i="4"/>
  <c r="I9" i="4"/>
  <c r="K9" i="4"/>
  <c r="N9" i="4"/>
  <c r="S9" i="4"/>
  <c r="V9" i="4"/>
  <c r="Z9" i="4"/>
  <c r="D10" i="4"/>
  <c r="F10" i="4"/>
  <c r="I10" i="4"/>
  <c r="K10" i="4"/>
  <c r="S10" i="4"/>
  <c r="V10" i="4"/>
  <c r="Z10" i="4"/>
  <c r="D11" i="4"/>
  <c r="F11" i="4"/>
  <c r="I11" i="4"/>
  <c r="V11" i="4"/>
  <c r="Z11" i="4"/>
  <c r="D12" i="4"/>
  <c r="F12" i="4"/>
  <c r="I12" i="4"/>
  <c r="K12" i="4"/>
  <c r="N12" i="4"/>
  <c r="P12" i="4"/>
  <c r="S12" i="4"/>
  <c r="V12" i="4"/>
  <c r="Z12" i="4"/>
  <c r="D13" i="4"/>
  <c r="F13" i="4"/>
  <c r="I13" i="4"/>
  <c r="K13" i="4"/>
  <c r="N13" i="4"/>
  <c r="S13" i="4"/>
  <c r="V13" i="4"/>
  <c r="Z13" i="4"/>
  <c r="D14" i="4"/>
  <c r="F14" i="4"/>
  <c r="S14" i="4"/>
  <c r="Z14" i="4"/>
  <c r="D15" i="4"/>
  <c r="F15" i="4"/>
  <c r="I15" i="4"/>
  <c r="K15" i="4"/>
  <c r="N15" i="4"/>
  <c r="S15" i="4"/>
  <c r="V15" i="4"/>
  <c r="Z15" i="4"/>
  <c r="D16" i="4"/>
  <c r="F16" i="4"/>
  <c r="I16" i="4"/>
  <c r="K16" i="4"/>
  <c r="N16" i="4"/>
  <c r="S16" i="4"/>
  <c r="V16" i="4"/>
  <c r="Z16" i="4"/>
  <c r="D17" i="4"/>
  <c r="F17" i="4"/>
  <c r="I17" i="4"/>
  <c r="K17" i="4"/>
  <c r="N17" i="4"/>
  <c r="S17" i="4"/>
  <c r="Z17" i="4"/>
  <c r="D18" i="4"/>
  <c r="F18" i="4"/>
  <c r="I18" i="4"/>
  <c r="K18" i="4"/>
  <c r="N18" i="4"/>
  <c r="S18" i="4"/>
  <c r="V18" i="4"/>
  <c r="Z18" i="4"/>
  <c r="D19" i="4"/>
  <c r="F19" i="4"/>
  <c r="I19" i="4"/>
  <c r="K19" i="4"/>
  <c r="S19" i="4"/>
  <c r="V19" i="4"/>
  <c r="Z19" i="4"/>
  <c r="D20" i="4"/>
  <c r="F20" i="4"/>
  <c r="I20" i="4"/>
  <c r="K20" i="4"/>
  <c r="N20" i="4"/>
  <c r="S20" i="4"/>
  <c r="V20" i="4"/>
  <c r="Z20" i="4"/>
  <c r="D21" i="4"/>
  <c r="I21" i="4"/>
  <c r="V21" i="4"/>
  <c r="Z21" i="4"/>
  <c r="D22" i="4"/>
  <c r="F22" i="4"/>
  <c r="I22" i="4"/>
  <c r="K22" i="4"/>
  <c r="N22" i="4"/>
  <c r="P22" i="4"/>
  <c r="S22" i="4"/>
  <c r="V22" i="4"/>
  <c r="Z22" i="4"/>
  <c r="D23" i="4"/>
  <c r="F23" i="4"/>
  <c r="I23" i="4"/>
  <c r="K23" i="4"/>
  <c r="N23" i="4"/>
  <c r="P23" i="4"/>
  <c r="S23" i="4"/>
  <c r="V23" i="4"/>
  <c r="Z23" i="4"/>
  <c r="D24" i="4"/>
  <c r="F24" i="4"/>
  <c r="I24" i="4"/>
  <c r="K24" i="4"/>
  <c r="S24" i="4"/>
  <c r="V24" i="4"/>
  <c r="Z24" i="4"/>
  <c r="D25" i="4"/>
  <c r="F25" i="4"/>
  <c r="I25" i="4"/>
  <c r="K25" i="4"/>
  <c r="N25" i="4"/>
  <c r="P25" i="4"/>
  <c r="S25" i="4"/>
  <c r="V25" i="4"/>
  <c r="Z25" i="4"/>
  <c r="D26" i="4"/>
  <c r="F26" i="4"/>
  <c r="I26" i="4"/>
  <c r="K26" i="4"/>
  <c r="N26" i="4"/>
  <c r="S26" i="4"/>
  <c r="V26" i="4"/>
  <c r="Z26" i="4"/>
  <c r="D27" i="4"/>
  <c r="F27" i="4"/>
  <c r="I27" i="4"/>
  <c r="K27" i="4"/>
  <c r="N27" i="4"/>
  <c r="P27" i="4"/>
  <c r="S27" i="4"/>
  <c r="V27" i="4"/>
  <c r="Z27" i="4"/>
  <c r="D28" i="4"/>
  <c r="F28" i="4"/>
  <c r="I28" i="4"/>
  <c r="K28" i="4"/>
  <c r="N28" i="4"/>
  <c r="S28" i="4"/>
  <c r="V28" i="4"/>
  <c r="Z28" i="4"/>
  <c r="D29" i="4"/>
  <c r="F29" i="4"/>
  <c r="I29" i="4"/>
  <c r="K29" i="4"/>
  <c r="N29" i="4"/>
  <c r="S29" i="4"/>
  <c r="V29" i="4"/>
  <c r="Z29" i="4"/>
  <c r="D30" i="4"/>
  <c r="F30" i="4"/>
  <c r="I30" i="4"/>
  <c r="K30" i="4"/>
  <c r="N30" i="4"/>
  <c r="P30" i="4"/>
  <c r="S30" i="4"/>
  <c r="V30" i="4"/>
  <c r="Z30" i="4"/>
  <c r="D31" i="4"/>
  <c r="F31" i="4"/>
  <c r="I31" i="4"/>
  <c r="K31" i="4"/>
  <c r="N31" i="4"/>
  <c r="S31" i="4"/>
  <c r="V31" i="4"/>
  <c r="Z31" i="4"/>
  <c r="D8" i="5"/>
  <c r="F8" i="5"/>
  <c r="I8" i="5"/>
  <c r="K8" i="5"/>
  <c r="N8" i="5"/>
  <c r="S8" i="5"/>
  <c r="V8" i="5"/>
  <c r="Z8" i="5"/>
  <c r="D9" i="5"/>
  <c r="I9" i="5"/>
  <c r="V9" i="5"/>
  <c r="Z9" i="5"/>
  <c r="D10" i="5"/>
  <c r="D11" i="5"/>
  <c r="I11" i="5"/>
  <c r="V11" i="5"/>
  <c r="Z11" i="5"/>
  <c r="D12" i="5"/>
  <c r="F12" i="5"/>
  <c r="I12" i="5"/>
  <c r="K12" i="5"/>
  <c r="S12" i="5"/>
  <c r="V12" i="5"/>
  <c r="Z12" i="5"/>
  <c r="D13" i="5"/>
  <c r="I13" i="5"/>
  <c r="N13" i="5"/>
  <c r="Z13" i="5"/>
  <c r="D14" i="5"/>
  <c r="I14" i="5"/>
  <c r="V14" i="5"/>
  <c r="Z14" i="5"/>
  <c r="D15" i="5"/>
  <c r="F15" i="5"/>
  <c r="I15" i="5"/>
  <c r="K15" i="5"/>
  <c r="N15" i="5"/>
  <c r="S15" i="5"/>
  <c r="V15" i="5"/>
  <c r="Z15" i="5"/>
  <c r="D16" i="5"/>
  <c r="I16" i="5"/>
  <c r="V16" i="5"/>
  <c r="Z16" i="5"/>
  <c r="D17" i="5"/>
  <c r="I17" i="5"/>
  <c r="V17" i="5"/>
  <c r="Z17" i="5"/>
  <c r="D19" i="5"/>
  <c r="F19" i="5"/>
  <c r="I19" i="5"/>
  <c r="K19" i="5"/>
  <c r="S19" i="5"/>
  <c r="V19" i="5"/>
  <c r="Z19" i="5"/>
  <c r="D8" i="6"/>
  <c r="F8" i="6"/>
  <c r="I8" i="6"/>
  <c r="K8" i="6"/>
  <c r="N8" i="6"/>
  <c r="P8" i="6"/>
  <c r="U8" i="6"/>
  <c r="Z8" i="6"/>
  <c r="AD8" i="6"/>
  <c r="F9" i="6"/>
  <c r="I9" i="6"/>
  <c r="K9" i="6"/>
  <c r="N9" i="6"/>
  <c r="S9" i="6"/>
  <c r="U9" i="6"/>
  <c r="Z9" i="6"/>
  <c r="AD9" i="6"/>
  <c r="D10" i="6"/>
  <c r="F10" i="6"/>
  <c r="I10" i="6"/>
  <c r="K10" i="6"/>
  <c r="N10" i="6"/>
  <c r="U10" i="6"/>
  <c r="W10" i="6"/>
  <c r="Z10" i="6"/>
  <c r="AD10" i="6"/>
  <c r="D11" i="6"/>
  <c r="I11" i="6"/>
  <c r="N11" i="6"/>
  <c r="Z11" i="6"/>
  <c r="AD11" i="6"/>
  <c r="D12" i="6"/>
  <c r="F12" i="6"/>
  <c r="I12" i="6"/>
  <c r="K12" i="6"/>
  <c r="N12" i="6"/>
  <c r="S12" i="6"/>
  <c r="Z12" i="6"/>
  <c r="AD12" i="6"/>
  <c r="D13" i="6"/>
  <c r="I13" i="6"/>
  <c r="Z13" i="6"/>
  <c r="AD13" i="6"/>
  <c r="D14" i="6"/>
  <c r="F14" i="6"/>
  <c r="S14" i="6"/>
  <c r="U14" i="6"/>
  <c r="W14" i="6"/>
  <c r="AD14" i="6"/>
  <c r="F15" i="6"/>
  <c r="I15" i="6"/>
  <c r="K15" i="6"/>
  <c r="N15" i="6"/>
  <c r="S15" i="6"/>
  <c r="U15" i="6"/>
  <c r="W15" i="6"/>
  <c r="Z15" i="6"/>
  <c r="AD15" i="6"/>
  <c r="D16" i="6"/>
  <c r="F16" i="6"/>
  <c r="I16" i="6"/>
  <c r="K16" i="6"/>
  <c r="U16" i="6"/>
  <c r="Z16" i="6"/>
  <c r="AD16" i="6"/>
  <c r="D17" i="6"/>
  <c r="F17" i="6"/>
  <c r="I17" i="6"/>
  <c r="K17" i="6"/>
  <c r="N17" i="6"/>
  <c r="S17" i="6"/>
  <c r="Z17" i="6"/>
  <c r="AD17" i="6"/>
  <c r="D18" i="6"/>
  <c r="F18" i="6"/>
  <c r="I18" i="6"/>
  <c r="K18" i="6"/>
  <c r="P18" i="6"/>
  <c r="S18" i="6"/>
  <c r="U18" i="6"/>
  <c r="W18" i="6"/>
  <c r="Z18" i="6"/>
  <c r="AD18" i="6"/>
  <c r="D19" i="6"/>
  <c r="F19" i="6"/>
  <c r="I19" i="6"/>
  <c r="K19" i="6"/>
  <c r="N19" i="6"/>
  <c r="P19" i="6"/>
  <c r="S19" i="6"/>
  <c r="Z19" i="6"/>
  <c r="AD19" i="6"/>
  <c r="D20" i="6"/>
  <c r="F20" i="6"/>
  <c r="I20" i="6"/>
  <c r="K20" i="6"/>
  <c r="N20" i="6"/>
  <c r="P20" i="6"/>
  <c r="W20" i="6"/>
  <c r="Z20" i="6"/>
  <c r="AD20" i="6"/>
  <c r="D21" i="6"/>
  <c r="F21" i="6"/>
  <c r="I21" i="6"/>
  <c r="K21" i="6"/>
  <c r="P21" i="6"/>
  <c r="U21" i="6"/>
  <c r="Z21" i="6"/>
  <c r="AD21" i="6"/>
  <c r="D22" i="6"/>
  <c r="I22" i="6"/>
  <c r="N22" i="6"/>
  <c r="Z22" i="6"/>
  <c r="AD22" i="6"/>
  <c r="D23" i="6"/>
  <c r="I23" i="6"/>
  <c r="Z23" i="6"/>
  <c r="AD23" i="6"/>
  <c r="D24" i="6"/>
  <c r="F24" i="6"/>
  <c r="I24" i="6"/>
  <c r="K24" i="6"/>
  <c r="W24" i="6"/>
  <c r="Z24" i="6"/>
  <c r="AD24" i="6"/>
  <c r="D25" i="6"/>
  <c r="I25" i="6"/>
  <c r="Z25" i="6"/>
  <c r="AD25" i="6"/>
  <c r="D26" i="6"/>
  <c r="F26" i="6"/>
  <c r="I26" i="6"/>
  <c r="K26" i="6"/>
  <c r="N26" i="6"/>
  <c r="U26" i="6"/>
  <c r="Z26" i="6"/>
  <c r="AD26" i="6"/>
  <c r="D27" i="6"/>
  <c r="F27" i="6"/>
  <c r="I27" i="6"/>
  <c r="K27" i="6"/>
  <c r="N27" i="6"/>
  <c r="P27" i="6"/>
  <c r="U27" i="6"/>
  <c r="Z27" i="6"/>
  <c r="AD27" i="6"/>
  <c r="D28" i="6"/>
  <c r="F28" i="6"/>
  <c r="I28" i="6"/>
  <c r="K28" i="6"/>
  <c r="N28" i="6"/>
  <c r="P28" i="6"/>
  <c r="W28" i="6"/>
  <c r="Z28" i="6"/>
  <c r="AD28" i="6"/>
  <c r="D29" i="6"/>
  <c r="F29" i="6"/>
  <c r="I29" i="6"/>
  <c r="K29" i="6"/>
  <c r="U29" i="6"/>
  <c r="W29" i="6"/>
  <c r="Z29" i="6"/>
  <c r="AD29" i="6"/>
  <c r="D31" i="6"/>
  <c r="F31" i="6"/>
  <c r="I31" i="6"/>
  <c r="K31" i="6"/>
  <c r="N31" i="6"/>
  <c r="P31" i="6"/>
  <c r="S31" i="6"/>
  <c r="U31" i="6"/>
  <c r="Z31" i="6"/>
  <c r="Z9" i="7"/>
  <c r="AD9" i="7"/>
  <c r="AD10" i="7"/>
  <c r="AD11" i="7"/>
  <c r="Z12" i="7"/>
  <c r="AD12" i="7"/>
  <c r="Z13" i="7"/>
  <c r="AD13" i="7"/>
  <c r="Z14" i="7"/>
  <c r="AD14" i="7"/>
  <c r="Z15" i="7"/>
  <c r="AD15" i="7"/>
  <c r="Z16" i="7"/>
  <c r="AD16" i="7"/>
  <c r="Z17" i="7"/>
  <c r="AD17" i="7"/>
  <c r="Z18" i="7"/>
  <c r="AD18" i="7"/>
  <c r="Z19" i="7"/>
  <c r="AD19" i="7"/>
  <c r="U8" i="7"/>
  <c r="W8" i="7"/>
  <c r="U13" i="7"/>
  <c r="S17" i="7"/>
  <c r="P17" i="7"/>
  <c r="P18" i="7"/>
  <c r="N17" i="7"/>
  <c r="N18" i="7"/>
  <c r="K13" i="7"/>
  <c r="K17" i="7"/>
  <c r="K18" i="7"/>
  <c r="F13" i="7"/>
  <c r="F17" i="7"/>
  <c r="F18" i="7"/>
  <c r="C31" i="12" l="1"/>
  <c r="D31" i="12"/>
  <c r="B31" i="12"/>
  <c r="B6" i="10" l="1"/>
  <c r="B12" i="10"/>
  <c r="D16" i="10"/>
  <c r="Z8" i="4"/>
  <c r="V8" i="4"/>
  <c r="S8" i="4"/>
  <c r="P8" i="4"/>
  <c r="N8" i="4"/>
  <c r="K8" i="4"/>
  <c r="I8" i="4"/>
  <c r="F8" i="4"/>
  <c r="D8" i="4"/>
  <c r="D18" i="5"/>
  <c r="F18" i="5"/>
  <c r="I18" i="5"/>
  <c r="K18" i="5"/>
  <c r="N18" i="5"/>
  <c r="P18" i="5"/>
  <c r="S18" i="5"/>
  <c r="V18" i="5"/>
  <c r="Z18" i="5"/>
  <c r="Z20" i="5" s="1"/>
  <c r="Z30" i="6"/>
  <c r="AD30" i="6"/>
  <c r="AD32" i="6" s="1"/>
  <c r="V8" i="1"/>
  <c r="V27" i="1" s="1"/>
  <c r="D30" i="6"/>
  <c r="F30" i="6"/>
  <c r="I30" i="6"/>
  <c r="K30" i="6"/>
  <c r="N30" i="6"/>
  <c r="P30" i="6"/>
  <c r="S30" i="6"/>
  <c r="U30" i="6"/>
  <c r="W30" i="6"/>
  <c r="S18" i="7"/>
  <c r="U18" i="7"/>
  <c r="W18" i="7"/>
  <c r="O20" i="7"/>
  <c r="O12" i="8" s="1"/>
  <c r="D9" i="7"/>
  <c r="I9" i="7"/>
  <c r="D10" i="7"/>
  <c r="D11" i="7"/>
  <c r="I11" i="7"/>
  <c r="D12" i="7"/>
  <c r="I12" i="7"/>
  <c r="D13" i="7"/>
  <c r="I13" i="7"/>
  <c r="D14" i="7"/>
  <c r="I14" i="7"/>
  <c r="D15" i="7"/>
  <c r="I15" i="7"/>
  <c r="D16" i="7"/>
  <c r="I16" i="7"/>
  <c r="D17" i="7"/>
  <c r="I17" i="7"/>
  <c r="D18" i="7"/>
  <c r="I18" i="7"/>
  <c r="D19" i="7"/>
  <c r="I19" i="7"/>
  <c r="F28" i="13"/>
  <c r="E28" i="13"/>
  <c r="D28" i="13"/>
  <c r="C28" i="13"/>
  <c r="B28" i="13"/>
  <c r="F27" i="13"/>
  <c r="E27" i="13"/>
  <c r="D27" i="13"/>
  <c r="C27" i="13"/>
  <c r="B27" i="13"/>
  <c r="E26" i="13"/>
  <c r="C26" i="13"/>
  <c r="B26" i="13"/>
  <c r="F25" i="13"/>
  <c r="E25" i="13"/>
  <c r="D25" i="13"/>
  <c r="C25" i="13"/>
  <c r="B25" i="13"/>
  <c r="F24" i="13"/>
  <c r="E24" i="13"/>
  <c r="D24" i="13"/>
  <c r="C24" i="13"/>
  <c r="B24" i="13"/>
  <c r="E23" i="13"/>
  <c r="C23" i="13"/>
  <c r="E22" i="13"/>
  <c r="C22" i="13"/>
  <c r="B22" i="13"/>
  <c r="E21" i="13"/>
  <c r="C21" i="13"/>
  <c r="B21" i="13"/>
  <c r="F20" i="13"/>
  <c r="E20" i="13"/>
  <c r="D20" i="13"/>
  <c r="C20" i="13"/>
  <c r="E19" i="13"/>
  <c r="C19" i="13"/>
  <c r="B19" i="13"/>
  <c r="E18" i="13"/>
  <c r="C18" i="13"/>
  <c r="F17" i="13"/>
  <c r="E17" i="13"/>
  <c r="D17" i="13"/>
  <c r="C17" i="13"/>
  <c r="B17" i="13"/>
  <c r="F16" i="13"/>
  <c r="E16" i="13"/>
  <c r="C16" i="13"/>
  <c r="E15" i="13"/>
  <c r="C15" i="13"/>
  <c r="B15" i="13"/>
  <c r="E14" i="13"/>
  <c r="C14" i="13"/>
  <c r="B14" i="13"/>
  <c r="E13" i="13"/>
  <c r="C13" i="13"/>
  <c r="B13" i="13"/>
  <c r="F12" i="13"/>
  <c r="E12" i="13"/>
  <c r="D12" i="13"/>
  <c r="C12" i="13"/>
  <c r="B12" i="13"/>
  <c r="F11" i="13"/>
  <c r="E11" i="13"/>
  <c r="D11" i="13"/>
  <c r="C11" i="13"/>
  <c r="B11" i="13"/>
  <c r="E10" i="13"/>
  <c r="C10" i="13"/>
  <c r="B10" i="13"/>
  <c r="E9" i="13"/>
  <c r="C9" i="13"/>
  <c r="B9" i="13"/>
  <c r="F8" i="13"/>
  <c r="E8" i="13"/>
  <c r="D8" i="13"/>
  <c r="C8" i="13"/>
  <c r="B8" i="13"/>
  <c r="E7" i="13"/>
  <c r="C7" i="13"/>
  <c r="E6" i="13"/>
  <c r="C6" i="13"/>
  <c r="B5" i="13"/>
  <c r="B6" i="13"/>
  <c r="F5" i="13"/>
  <c r="E5" i="13"/>
  <c r="D5" i="13"/>
  <c r="C5" i="13"/>
  <c r="F22" i="13"/>
  <c r="F28" i="10"/>
  <c r="F27" i="10"/>
  <c r="F25" i="10"/>
  <c r="F24" i="10"/>
  <c r="F20" i="10"/>
  <c r="F17" i="10"/>
  <c r="F16" i="10"/>
  <c r="F12" i="10"/>
  <c r="F11" i="10"/>
  <c r="F8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5" i="10"/>
  <c r="D28" i="10"/>
  <c r="D27" i="10"/>
  <c r="D25" i="10"/>
  <c r="D24" i="10"/>
  <c r="D22" i="10"/>
  <c r="D20" i="10"/>
  <c r="D17" i="10"/>
  <c r="D12" i="10"/>
  <c r="D11" i="10"/>
  <c r="D8" i="10"/>
  <c r="D5" i="10"/>
  <c r="C6" i="10"/>
  <c r="C7" i="10"/>
  <c r="C8" i="10"/>
  <c r="C9" i="10"/>
  <c r="C10" i="10"/>
  <c r="C11" i="10"/>
  <c r="C12" i="10"/>
  <c r="C13" i="10"/>
  <c r="H13" i="10" s="1"/>
  <c r="C14" i="10"/>
  <c r="C15" i="10"/>
  <c r="C16" i="10"/>
  <c r="C17" i="10"/>
  <c r="C18" i="10"/>
  <c r="C19" i="10"/>
  <c r="H19" i="10" s="1"/>
  <c r="C20" i="10"/>
  <c r="C21" i="10"/>
  <c r="C22" i="10"/>
  <c r="C23" i="10"/>
  <c r="C24" i="10"/>
  <c r="C25" i="10"/>
  <c r="C26" i="10"/>
  <c r="C27" i="10"/>
  <c r="C28" i="10"/>
  <c r="C5" i="10"/>
  <c r="B26" i="10"/>
  <c r="B27" i="10"/>
  <c r="B28" i="10"/>
  <c r="B25" i="10"/>
  <c r="B24" i="10"/>
  <c r="B22" i="10"/>
  <c r="B21" i="10"/>
  <c r="B19" i="10"/>
  <c r="B17" i="10"/>
  <c r="B11" i="10"/>
  <c r="B13" i="10"/>
  <c r="B14" i="10"/>
  <c r="B15" i="10"/>
  <c r="B10" i="10"/>
  <c r="B9" i="10"/>
  <c r="H9" i="10" s="1"/>
  <c r="B8" i="10"/>
  <c r="B5" i="10"/>
  <c r="AD8" i="7"/>
  <c r="AD20" i="7" s="1"/>
  <c r="E32" i="4"/>
  <c r="B9" i="9" s="1"/>
  <c r="F9" i="9" s="1"/>
  <c r="F22" i="10"/>
  <c r="I8" i="1"/>
  <c r="F8" i="1"/>
  <c r="D8" i="1"/>
  <c r="G29" i="10"/>
  <c r="S8" i="1"/>
  <c r="Z8" i="1"/>
  <c r="Z27" i="1" s="1"/>
  <c r="Z8" i="7"/>
  <c r="Z20" i="7" s="1"/>
  <c r="K8" i="7"/>
  <c r="I8" i="7"/>
  <c r="T14" i="8"/>
  <c r="N8" i="7"/>
  <c r="F8" i="7"/>
  <c r="D8" i="7"/>
  <c r="AE32" i="6"/>
  <c r="AF32" i="6"/>
  <c r="AA20" i="5"/>
  <c r="AB20" i="5"/>
  <c r="J32" i="6"/>
  <c r="J10" i="8" s="1"/>
  <c r="L20" i="7"/>
  <c r="L12" i="8" s="1"/>
  <c r="M20" i="7"/>
  <c r="M12" i="8" s="1"/>
  <c r="B20" i="7"/>
  <c r="B12" i="8" s="1"/>
  <c r="C20" i="7"/>
  <c r="C12" i="8" s="1"/>
  <c r="J20" i="7"/>
  <c r="J12" i="8" s="1"/>
  <c r="H20" i="7"/>
  <c r="G20" i="7"/>
  <c r="O32" i="6"/>
  <c r="O10" i="8" s="1"/>
  <c r="M32" i="6"/>
  <c r="M10" i="8" s="1"/>
  <c r="L32" i="6"/>
  <c r="L10" i="8" s="1"/>
  <c r="G32" i="6"/>
  <c r="H32" i="6"/>
  <c r="H10" i="8" s="1"/>
  <c r="L27" i="1"/>
  <c r="L32" i="4"/>
  <c r="L6" i="8" s="1"/>
  <c r="L20" i="5"/>
  <c r="L8" i="8" s="1"/>
  <c r="O20" i="5"/>
  <c r="O8" i="8" s="1"/>
  <c r="M20" i="5"/>
  <c r="M8" i="8" s="1"/>
  <c r="M27" i="1"/>
  <c r="M4" i="8" s="1"/>
  <c r="M32" i="4"/>
  <c r="M6" i="8" s="1"/>
  <c r="R27" i="1"/>
  <c r="C13" i="9" s="1"/>
  <c r="G13" i="9" s="1"/>
  <c r="E27" i="1"/>
  <c r="E4" i="8" s="1"/>
  <c r="R20" i="5"/>
  <c r="C11" i="9" s="1"/>
  <c r="G11" i="9" s="1"/>
  <c r="E20" i="5"/>
  <c r="E8" i="8" s="1"/>
  <c r="R32" i="4"/>
  <c r="C9" i="9" s="1"/>
  <c r="G9" i="9" s="1"/>
  <c r="V20" i="7"/>
  <c r="E7" i="9" s="1"/>
  <c r="I7" i="9" s="1"/>
  <c r="T20" i="7"/>
  <c r="D7" i="9" s="1"/>
  <c r="H7" i="9" s="1"/>
  <c r="R20" i="7"/>
  <c r="C7" i="9" s="1"/>
  <c r="G7" i="9" s="1"/>
  <c r="E20" i="7"/>
  <c r="B7" i="9" s="1"/>
  <c r="F7" i="9" s="1"/>
  <c r="V32" i="6"/>
  <c r="E5" i="9" s="1"/>
  <c r="I5" i="9" s="1"/>
  <c r="R32" i="6"/>
  <c r="C5" i="9" s="1"/>
  <c r="G5" i="9" s="1"/>
  <c r="T32" i="6"/>
  <c r="D5" i="9" s="1"/>
  <c r="H5" i="9" s="1"/>
  <c r="E32" i="6"/>
  <c r="B5" i="9" s="1"/>
  <c r="F5" i="9" s="1"/>
  <c r="V20" i="5"/>
  <c r="C32" i="6"/>
  <c r="C10" i="8" s="1"/>
  <c r="B32" i="6"/>
  <c r="B10" i="8" s="1"/>
  <c r="C20" i="5"/>
  <c r="B20" i="5"/>
  <c r="B8" i="8" s="1"/>
  <c r="C32" i="4"/>
  <c r="C6" i="8" s="1"/>
  <c r="B32" i="4"/>
  <c r="B6" i="8" s="1"/>
  <c r="C27" i="1"/>
  <c r="C4" i="8" s="1"/>
  <c r="B27" i="1"/>
  <c r="B4" i="8" s="1"/>
  <c r="J20" i="5"/>
  <c r="J8" i="8" s="1"/>
  <c r="H20" i="5"/>
  <c r="H8" i="8" s="1"/>
  <c r="G20" i="5"/>
  <c r="G8" i="8" s="1"/>
  <c r="O32" i="4"/>
  <c r="O6" i="8" s="1"/>
  <c r="J32" i="4"/>
  <c r="J6" i="8" s="1"/>
  <c r="H32" i="4"/>
  <c r="H6" i="8" s="1"/>
  <c r="G32" i="4"/>
  <c r="O27" i="1"/>
  <c r="O4" i="8" s="1"/>
  <c r="J27" i="1"/>
  <c r="J4" i="8" s="1"/>
  <c r="H27" i="1"/>
  <c r="H4" i="8" s="1"/>
  <c r="G27" i="1"/>
  <c r="G4" i="8" s="1"/>
  <c r="X20" i="7"/>
  <c r="Y20" i="7"/>
  <c r="AA20" i="7"/>
  <c r="AB20" i="7"/>
  <c r="AC20" i="7"/>
  <c r="X32" i="6"/>
  <c r="Y32" i="6"/>
  <c r="AA32" i="6"/>
  <c r="AB32" i="6"/>
  <c r="AC32" i="6"/>
  <c r="Y32" i="4"/>
  <c r="X32" i="4"/>
  <c r="W32" i="4"/>
  <c r="T20" i="5"/>
  <c r="U20" i="5"/>
  <c r="W20" i="5"/>
  <c r="Y20" i="5"/>
  <c r="X20" i="5"/>
  <c r="U32" i="4"/>
  <c r="T32" i="4"/>
  <c r="U27" i="1"/>
  <c r="T27" i="1"/>
  <c r="Y27" i="1"/>
  <c r="X27" i="1"/>
  <c r="W27" i="1"/>
  <c r="S14" i="8"/>
  <c r="G6" i="8" l="1"/>
  <c r="G8" i="13"/>
  <c r="H18" i="10"/>
  <c r="G18" i="13"/>
  <c r="H17" i="10"/>
  <c r="H21" i="10"/>
  <c r="G21" i="13"/>
  <c r="D29" i="13"/>
  <c r="B11" i="9"/>
  <c r="F11" i="9" s="1"/>
  <c r="G27" i="13"/>
  <c r="G23" i="13"/>
  <c r="H14" i="10"/>
  <c r="D32" i="4"/>
  <c r="I20" i="7"/>
  <c r="S20" i="7"/>
  <c r="U20" i="7" s="1"/>
  <c r="W20" i="7" s="1"/>
  <c r="E12" i="8"/>
  <c r="F12" i="8" s="1"/>
  <c r="F31" i="13"/>
  <c r="P32" i="6"/>
  <c r="S32" i="6"/>
  <c r="E10" i="8"/>
  <c r="F10" i="8" s="1"/>
  <c r="E29" i="10"/>
  <c r="P20" i="5"/>
  <c r="P8" i="8"/>
  <c r="D20" i="5"/>
  <c r="Z32" i="4"/>
  <c r="V32" i="4"/>
  <c r="I32" i="4"/>
  <c r="D6" i="8"/>
  <c r="C29" i="10"/>
  <c r="C29" i="13"/>
  <c r="C31" i="13"/>
  <c r="B29" i="13"/>
  <c r="P27" i="1"/>
  <c r="H8" i="10"/>
  <c r="H20" i="10"/>
  <c r="H15" i="10"/>
  <c r="G26" i="13"/>
  <c r="H26" i="10"/>
  <c r="H10" i="10"/>
  <c r="G10" i="13"/>
  <c r="G15" i="13"/>
  <c r="G28" i="13"/>
  <c r="H6" i="10"/>
  <c r="E6" i="8"/>
  <c r="H24" i="10"/>
  <c r="G7" i="13"/>
  <c r="G9" i="13"/>
  <c r="G14" i="13"/>
  <c r="G19" i="13"/>
  <c r="G16" i="13"/>
  <c r="P6" i="8"/>
  <c r="N6" i="8"/>
  <c r="N32" i="4"/>
  <c r="P32" i="4"/>
  <c r="K6" i="8"/>
  <c r="I6" i="8"/>
  <c r="K32" i="4"/>
  <c r="S32" i="4"/>
  <c r="F32" i="4"/>
  <c r="N20" i="5"/>
  <c r="G13" i="13"/>
  <c r="G24" i="13"/>
  <c r="F8" i="8"/>
  <c r="G5" i="13"/>
  <c r="D31" i="13"/>
  <c r="K8" i="8"/>
  <c r="C8" i="8"/>
  <c r="D8" i="8" s="1"/>
  <c r="D29" i="10"/>
  <c r="H12" i="10"/>
  <c r="G20" i="13"/>
  <c r="G11" i="13"/>
  <c r="H28" i="10"/>
  <c r="K20" i="5"/>
  <c r="F20" i="5"/>
  <c r="N8" i="8"/>
  <c r="I8" i="8"/>
  <c r="I20" i="5"/>
  <c r="S20" i="5"/>
  <c r="H27" i="10"/>
  <c r="H11" i="10"/>
  <c r="H7" i="10"/>
  <c r="E31" i="13"/>
  <c r="G17" i="13"/>
  <c r="G25" i="13"/>
  <c r="H22" i="10"/>
  <c r="H5" i="10"/>
  <c r="H16" i="10"/>
  <c r="H25" i="10"/>
  <c r="W32" i="6"/>
  <c r="G22" i="13"/>
  <c r="P10" i="8"/>
  <c r="N10" i="8"/>
  <c r="N32" i="6"/>
  <c r="Z32" i="6"/>
  <c r="U32" i="6"/>
  <c r="O14" i="8"/>
  <c r="K32" i="6"/>
  <c r="I32" i="6"/>
  <c r="G10" i="8"/>
  <c r="F32" i="6"/>
  <c r="D10" i="8"/>
  <c r="D32" i="6"/>
  <c r="E29" i="13"/>
  <c r="N12" i="8"/>
  <c r="M14" i="8"/>
  <c r="N20" i="7"/>
  <c r="P20" i="7" s="1"/>
  <c r="P12" i="8"/>
  <c r="K20" i="7"/>
  <c r="J14" i="8"/>
  <c r="D12" i="8"/>
  <c r="H12" i="8"/>
  <c r="H14" i="8" s="1"/>
  <c r="F20" i="7"/>
  <c r="K12" i="8"/>
  <c r="G12" i="13"/>
  <c r="F29" i="13"/>
  <c r="D20" i="7"/>
  <c r="F29" i="10"/>
  <c r="S27" i="1"/>
  <c r="N27" i="1"/>
  <c r="L4" i="8"/>
  <c r="N4" i="8" s="1"/>
  <c r="K27" i="1"/>
  <c r="B29" i="10"/>
  <c r="I4" i="8"/>
  <c r="D4" i="8"/>
  <c r="B14" i="8"/>
  <c r="G6" i="13"/>
  <c r="D27" i="1"/>
  <c r="I27" i="1"/>
  <c r="F4" i="8"/>
  <c r="F27" i="1"/>
  <c r="K4" i="8"/>
  <c r="B13" i="9"/>
  <c r="F13" i="9" s="1"/>
  <c r="E14" i="8" l="1"/>
  <c r="F14" i="8" s="1"/>
  <c r="F6" i="8"/>
  <c r="G31" i="13"/>
  <c r="C14" i="8"/>
  <c r="D14" i="8" s="1"/>
  <c r="H29" i="10"/>
  <c r="K10" i="8"/>
  <c r="I10" i="8"/>
  <c r="G29" i="13"/>
  <c r="G14" i="8"/>
  <c r="K14" i="8" s="1"/>
  <c r="I12" i="8"/>
  <c r="L14" i="8"/>
  <c r="P4" i="8"/>
  <c r="I14" i="8" l="1"/>
  <c r="N14" i="8"/>
  <c r="P14" i="8"/>
</calcChain>
</file>

<file path=xl/sharedStrings.xml><?xml version="1.0" encoding="utf-8"?>
<sst xmlns="http://schemas.openxmlformats.org/spreadsheetml/2006/main" count="415" uniqueCount="110">
  <si>
    <t>Autogewerbe-Verband der Schweiz</t>
  </si>
  <si>
    <t>Aus- und Weiterbildung</t>
  </si>
  <si>
    <t>AGVS-Sektion
Kanton</t>
  </si>
  <si>
    <t xml:space="preserve">Total geprüft / Total examiné </t>
  </si>
  <si>
    <t>Bestanden / réussi</t>
  </si>
  <si>
    <t>total bestanden / réussi %</t>
  </si>
  <si>
    <t>Nicht bestanden / pas réussi</t>
  </si>
  <si>
    <t>%</t>
  </si>
  <si>
    <t>Geprüft ohne Wiederholer / Examiné sans répétants</t>
  </si>
  <si>
    <t>bestanden ohne wiederholer / réussi sans répétents%</t>
  </si>
  <si>
    <t>nicht Bestanden / pas réussi</t>
  </si>
  <si>
    <t>Geprüft Wiederholer / Répétans examinés</t>
  </si>
  <si>
    <t>bestanden wiederholer / réussi répétants %</t>
  </si>
  <si>
    <t>nicht bestanden / pas réussi</t>
  </si>
  <si>
    <t>Praktische Arbeiten (PA) / Travaux pratiques (TP)</t>
  </si>
  <si>
    <t>Ф Prakt. Arbeiten / Travaux pratiques</t>
  </si>
  <si>
    <t>Automobiltechnik / technique automoblies</t>
  </si>
  <si>
    <t>Ф Berufskunde / Connais. profess.</t>
  </si>
  <si>
    <t>AG</t>
  </si>
  <si>
    <t>BE Oberland</t>
  </si>
  <si>
    <t>BL</t>
  </si>
  <si>
    <t>BS</t>
  </si>
  <si>
    <t>FR</t>
  </si>
  <si>
    <t>GE</t>
  </si>
  <si>
    <t>GR</t>
  </si>
  <si>
    <t>NE</t>
  </si>
  <si>
    <t>SG,AR,AI,TG,FL</t>
  </si>
  <si>
    <t>SO</t>
  </si>
  <si>
    <t>TG</t>
  </si>
  <si>
    <t>TI</t>
  </si>
  <si>
    <t>VD</t>
  </si>
  <si>
    <t>VS</t>
  </si>
  <si>
    <t>ZG</t>
  </si>
  <si>
    <t>ZH</t>
  </si>
  <si>
    <t>ZS</t>
  </si>
  <si>
    <t>TOTAL</t>
  </si>
  <si>
    <t>Automobil-Assistent / Assistant en maintenance d'automobiles</t>
  </si>
  <si>
    <t>Grundlagen / Bases</t>
  </si>
  <si>
    <t>Erfahrungsnote ÜK / Note d'expérience CI</t>
  </si>
  <si>
    <t>Erfahrungsnote BK / Note d'expérience CP</t>
  </si>
  <si>
    <t>GL</t>
  </si>
  <si>
    <t>AT</t>
  </si>
  <si>
    <t>BE Emmental</t>
  </si>
  <si>
    <t>SZ</t>
  </si>
  <si>
    <t>Be</t>
  </si>
  <si>
    <t>SH</t>
  </si>
  <si>
    <t>Be Oberland</t>
  </si>
  <si>
    <t>UR</t>
  </si>
  <si>
    <t>Berufskunde (BK) / Connais. Prof. (CP)</t>
  </si>
  <si>
    <t>BK und PA (BK) / CP et TP</t>
  </si>
  <si>
    <t>NW,OW</t>
  </si>
  <si>
    <t>Beruf / profession</t>
  </si>
  <si>
    <t>Anzahl der Nichtbestandenen</t>
  </si>
  <si>
    <t>Praktische Arbeiten PA</t>
  </si>
  <si>
    <t>Berufskunde BK</t>
  </si>
  <si>
    <t>PA und BK</t>
  </si>
  <si>
    <t>Total geprüft / total examiné</t>
  </si>
  <si>
    <t>ohne Wiederholer / sans répétants</t>
  </si>
  <si>
    <t>Nicht Bestanden / pas réussi</t>
  </si>
  <si>
    <t>Wiederholer / répétants</t>
  </si>
  <si>
    <t>Total</t>
  </si>
  <si>
    <t>BE-JU/JU</t>
  </si>
  <si>
    <t>Connaisance prof. CP</t>
  </si>
  <si>
    <t>Travaux pratiques TP</t>
  </si>
  <si>
    <t>Berufskunde (BK) / Connais. prof. (CP)</t>
  </si>
  <si>
    <t>AM (PW) MA (VL)</t>
  </si>
  <si>
    <t>TP et CP</t>
  </si>
  <si>
    <t>Nombre échoué</t>
  </si>
  <si>
    <t>Automobil-Fachmann Fachrichtung NF / Mécanicien en maintenance d'automobiles Orientation véhicules utilitaires (VU)</t>
  </si>
  <si>
    <t>Automobil-Fachmann Fachrichtung PW / Mécanicien en maintenance d'automobiles Orientation véhicules légers (VL)</t>
  </si>
  <si>
    <t>Automobil-Mechatroniker Fachrichtung PW / Mécatronicien d'automobiles Orientation véhicules légers (VL)</t>
  </si>
  <si>
    <t>Automobil-Mechatroniker Fachrichtung NF / Mécatronicien d'automobiles Orientation véhicules utilitaires (VU)</t>
  </si>
  <si>
    <t>Ф Erfahrungsnote / Note d'epérience</t>
  </si>
  <si>
    <t>JU /JUBE</t>
  </si>
  <si>
    <t>BE</t>
  </si>
  <si>
    <t>JU / JUBE</t>
  </si>
  <si>
    <t>BMS/MP</t>
  </si>
  <si>
    <t>AA-AF/AMA-MMA</t>
  </si>
  <si>
    <t>AF-AM/MMA-MA</t>
  </si>
  <si>
    <t>Sektion/Section</t>
  </si>
  <si>
    <t>AA AMA</t>
  </si>
  <si>
    <t>AF (PW) MMA (VL)</t>
  </si>
  <si>
    <t>AF (NF) MMA (VU)</t>
  </si>
  <si>
    <t>AM (NF) MA (VU)</t>
  </si>
  <si>
    <t>Sektion / Section</t>
  </si>
  <si>
    <t>AA/AMA</t>
  </si>
  <si>
    <t>AF-PW MMA-VL</t>
  </si>
  <si>
    <t>AF-NF MMA-VU</t>
  </si>
  <si>
    <t>AM-PW  MA-VL</t>
  </si>
  <si>
    <t>AM-NF MA-VU</t>
  </si>
  <si>
    <t>BE / BE-Seeland</t>
  </si>
  <si>
    <t>Frauen
Femmes</t>
  </si>
  <si>
    <t>Zusammenfassung der nicht bestandenen Qualifikationsbereiche
Résumé des domaines de qualification échoué</t>
  </si>
  <si>
    <t>SG,AR,AI,FL</t>
  </si>
  <si>
    <t>BE /BE Oberland</t>
  </si>
  <si>
    <t>bestanden Wiederholer / réussi répétants %</t>
  </si>
  <si>
    <t>bestanden ohne Wiederholer / réussi sans répétents%</t>
  </si>
  <si>
    <t>bestanden ohne Wiederholer / réussi sans répétents %</t>
  </si>
  <si>
    <t>AG,BL,BS,SO</t>
  </si>
  <si>
    <t>Bildung</t>
  </si>
  <si>
    <t>Romandie</t>
  </si>
  <si>
    <t>Total BMS Absolventen und Zusatzausbildung AA-AF und AF-AM 2019</t>
  </si>
  <si>
    <t>Total maturité prof. et formation complémentaires AMA-MMA et MMA-MA 2019</t>
  </si>
  <si>
    <t>Total Absolventen QV technische Grundbildungen AGVS 2019</t>
  </si>
  <si>
    <t>Nombre des candidats PQ formation technique de l'UPSA 2019</t>
  </si>
  <si>
    <t>Nombre de diplômés PQ formation technique de l'UPSA 2019</t>
  </si>
  <si>
    <t>Statistik / Statistique 2019</t>
  </si>
  <si>
    <t>Schlussprüfungen / EFA 2019</t>
  </si>
  <si>
    <t xml:space="preserve"> </t>
  </si>
  <si>
    <t>Statistik/Statistique Schlussprüfungen/Examen final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</si>
</sst>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20"/>
      <color indexed="12"/>
      <name val="Arial"/>
      <family val="2"/>
    </font>
    <font>
      <b/>
      <sz val="24"/>
      <color indexed="10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18"/>
      <name val="Arial"/>
      <family val="2"/>
    </font>
    <font>
      <sz val="10"/>
      <color indexed="12"/>
      <name val="Arial"/>
      <family val="2"/>
    </font>
    <font>
      <b/>
      <sz val="18"/>
      <name val="Arial Narrow"/>
      <family val="2"/>
    </font>
    <font>
      <sz val="18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indexed="10"/>
      <name val="Arial"/>
      <family val="2"/>
    </font>
    <font>
      <b/>
      <sz val="22"/>
      <color indexed="1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8"/>
      <color rgb="FF0000FF"/>
      <name val="Arial Narrow"/>
      <family val="2"/>
    </font>
    <font>
      <b/>
      <sz val="17"/>
      <name val="Arial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6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164" fontId="2" fillId="0" borderId="1" xfId="0" applyNumberFormat="1" applyFont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2" fontId="5" fillId="0" borderId="0" xfId="0" applyNumberFormat="1" applyFont="1" applyAlignment="1">
      <alignment horizontal="center"/>
    </xf>
    <xf numFmtId="0" fontId="6" fillId="0" borderId="2" xfId="0" applyFont="1" applyFill="1" applyBorder="1" applyAlignment="1">
      <alignment horizontal="center" textRotation="90" wrapText="1"/>
    </xf>
    <xf numFmtId="164" fontId="8" fillId="0" borderId="1" xfId="0" applyNumberFormat="1" applyFont="1" applyBorder="1" applyAlignment="1" applyProtection="1">
      <alignment horizontal="center"/>
    </xf>
    <xf numFmtId="164" fontId="8" fillId="0" borderId="3" xfId="0" applyNumberFormat="1" applyFont="1" applyBorder="1" applyAlignment="1" applyProtection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0" borderId="0" xfId="0" applyBorder="1"/>
    <xf numFmtId="0" fontId="11" fillId="4" borderId="4" xfId="0" applyFont="1" applyFill="1" applyBorder="1" applyAlignment="1">
      <alignment horizontal="center" textRotation="90"/>
    </xf>
    <xf numFmtId="164" fontId="12" fillId="4" borderId="4" xfId="0" applyNumberFormat="1" applyFont="1" applyFill="1" applyBorder="1" applyAlignment="1">
      <alignment horizontal="center" textRotation="90"/>
    </xf>
    <xf numFmtId="0" fontId="0" fillId="0" borderId="5" xfId="0" applyBorder="1"/>
    <xf numFmtId="0" fontId="0" fillId="0" borderId="6" xfId="0" applyBorder="1"/>
    <xf numFmtId="0" fontId="3" fillId="3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17" fillId="3" borderId="7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Border="1"/>
    <xf numFmtId="0" fontId="23" fillId="0" borderId="6" xfId="0" applyFont="1" applyBorder="1"/>
    <xf numFmtId="164" fontId="0" fillId="0" borderId="7" xfId="0" applyNumberForma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0" fontId="24" fillId="0" borderId="8" xfId="0" applyFont="1" applyBorder="1"/>
    <xf numFmtId="0" fontId="13" fillId="6" borderId="7" xfId="0" applyFont="1" applyFill="1" applyBorder="1" applyAlignment="1">
      <alignment horizontal="center" vertical="center"/>
    </xf>
    <xf numFmtId="164" fontId="14" fillId="6" borderId="7" xfId="0" applyNumberFormat="1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164" fontId="14" fillId="7" borderId="7" xfId="0" applyNumberFormat="1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164" fontId="14" fillId="8" borderId="7" xfId="0" applyNumberFormat="1" applyFont="1" applyFill="1" applyBorder="1" applyAlignment="1">
      <alignment horizontal="center" vertical="center"/>
    </xf>
    <xf numFmtId="0" fontId="26" fillId="0" borderId="0" xfId="0" applyFont="1"/>
    <xf numFmtId="0" fontId="26" fillId="0" borderId="0" xfId="0" applyFont="1" applyBorder="1"/>
    <xf numFmtId="0" fontId="26" fillId="0" borderId="6" xfId="0" applyFont="1" applyBorder="1"/>
    <xf numFmtId="0" fontId="21" fillId="0" borderId="8" xfId="0" applyFont="1" applyBorder="1"/>
    <xf numFmtId="164" fontId="0" fillId="0" borderId="4" xfId="0" applyNumberForma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1" fontId="0" fillId="0" borderId="7" xfId="0" applyNumberFormat="1" applyFill="1" applyBorder="1" applyAlignment="1">
      <alignment horizontal="center" vertical="center"/>
    </xf>
    <xf numFmtId="1" fontId="18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1" fontId="12" fillId="4" borderId="7" xfId="0" applyNumberFormat="1" applyFont="1" applyFill="1" applyBorder="1" applyAlignment="1">
      <alignment horizontal="center" vertical="center"/>
    </xf>
    <xf numFmtId="0" fontId="28" fillId="9" borderId="7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164" fontId="30" fillId="3" borderId="7" xfId="0" applyNumberFormat="1" applyFont="1" applyFill="1" applyBorder="1" applyAlignment="1">
      <alignment horizontal="center" vertical="center"/>
    </xf>
    <xf numFmtId="0" fontId="28" fillId="11" borderId="7" xfId="0" applyFont="1" applyFill="1" applyBorder="1" applyAlignment="1">
      <alignment horizontal="center" vertical="center"/>
    </xf>
    <xf numFmtId="164" fontId="31" fillId="10" borderId="7" xfId="0" applyNumberFormat="1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13" fillId="12" borderId="10" xfId="0" applyFont="1" applyFill="1" applyBorder="1"/>
    <xf numFmtId="0" fontId="25" fillId="12" borderId="11" xfId="0" applyFont="1" applyFill="1" applyBorder="1" applyAlignment="1">
      <alignment horizontal="center" vertical="center"/>
    </xf>
    <xf numFmtId="164" fontId="14" fillId="12" borderId="11" xfId="0" applyNumberFormat="1" applyFont="1" applyFill="1" applyBorder="1" applyAlignment="1">
      <alignment horizontal="center" vertical="center"/>
    </xf>
    <xf numFmtId="164" fontId="14" fillId="12" borderId="12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textRotation="90" wrapText="1"/>
    </xf>
    <xf numFmtId="0" fontId="19" fillId="0" borderId="4" xfId="0" applyFont="1" applyBorder="1" applyAlignment="1">
      <alignment horizontal="center" textRotation="90"/>
    </xf>
    <xf numFmtId="0" fontId="20" fillId="0" borderId="4" xfId="0" applyFont="1" applyBorder="1" applyAlignment="1">
      <alignment horizontal="center" textRotation="90"/>
    </xf>
    <xf numFmtId="164" fontId="12" fillId="0" borderId="4" xfId="0" applyNumberFormat="1" applyFont="1" applyBorder="1" applyAlignment="1">
      <alignment horizontal="center" textRotation="90"/>
    </xf>
    <xf numFmtId="0" fontId="6" fillId="0" borderId="1" xfId="0" applyNumberFormat="1" applyFont="1" applyBorder="1" applyAlignment="1">
      <alignment horizontal="center"/>
    </xf>
    <xf numFmtId="0" fontId="15" fillId="0" borderId="4" xfId="0" applyFont="1" applyFill="1" applyBorder="1" applyAlignment="1">
      <alignment horizontal="center" textRotation="90"/>
    </xf>
    <xf numFmtId="1" fontId="15" fillId="4" borderId="7" xfId="0" applyNumberFormat="1" applyFont="1" applyFill="1" applyBorder="1" applyAlignment="1">
      <alignment horizontal="center" vertical="center"/>
    </xf>
    <xf numFmtId="1" fontId="16" fillId="4" borderId="7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6" fillId="5" borderId="7" xfId="0" applyNumberFormat="1" applyFont="1" applyFill="1" applyBorder="1" applyAlignment="1">
      <alignment horizontal="center" vertical="center"/>
    </xf>
    <xf numFmtId="1" fontId="15" fillId="9" borderId="7" xfId="0" applyNumberFormat="1" applyFont="1" applyFill="1" applyBorder="1" applyAlignment="1">
      <alignment horizontal="center" vertical="center"/>
    </xf>
    <xf numFmtId="1" fontId="15" fillId="11" borderId="7" xfId="0" applyNumberFormat="1" applyFont="1" applyFill="1" applyBorder="1" applyAlignment="1">
      <alignment horizontal="center" vertical="center"/>
    </xf>
    <xf numFmtId="1" fontId="15" fillId="6" borderId="7" xfId="0" applyNumberFormat="1" applyFont="1" applyFill="1" applyBorder="1" applyAlignment="1">
      <alignment horizontal="center" vertical="center"/>
    </xf>
    <xf numFmtId="0" fontId="7" fillId="0" borderId="0" xfId="0" applyFont="1"/>
    <xf numFmtId="0" fontId="12" fillId="5" borderId="7" xfId="0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/>
    </xf>
    <xf numFmtId="164" fontId="14" fillId="13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textRotation="90" wrapText="1"/>
    </xf>
    <xf numFmtId="0" fontId="0" fillId="0" borderId="13" xfId="0" applyBorder="1"/>
    <xf numFmtId="164" fontId="5" fillId="0" borderId="0" xfId="0" applyNumberFormat="1" applyFont="1" applyBorder="1" applyAlignment="1">
      <alignment horizontal="center"/>
    </xf>
    <xf numFmtId="164" fontId="8" fillId="0" borderId="14" xfId="0" applyNumberFormat="1" applyFont="1" applyBorder="1" applyAlignment="1" applyProtection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27" fillId="0" borderId="0" xfId="0" applyFont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7" fillId="11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1" fontId="28" fillId="6" borderId="7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27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14" borderId="1" xfId="0" applyFont="1" applyFill="1" applyBorder="1" applyProtection="1"/>
    <xf numFmtId="1" fontId="1" fillId="0" borderId="1" xfId="0" applyNumberFormat="1" applyFont="1" applyBorder="1" applyAlignment="1" applyProtection="1">
      <alignment horizontal="center"/>
    </xf>
    <xf numFmtId="0" fontId="5" fillId="0" borderId="0" xfId="0" applyFont="1" applyProtection="1"/>
    <xf numFmtId="1" fontId="1" fillId="0" borderId="0" xfId="0" applyNumberFormat="1" applyFont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32" fillId="4" borderId="7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3" fillId="0" borderId="8" xfId="0" applyFont="1" applyBorder="1"/>
    <xf numFmtId="0" fontId="32" fillId="7" borderId="7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4" fillId="12" borderId="11" xfId="0" applyFont="1" applyFill="1" applyBorder="1" applyAlignment="1">
      <alignment horizontal="center" vertical="center"/>
    </xf>
    <xf numFmtId="1" fontId="13" fillId="6" borderId="7" xfId="0" applyNumberFormat="1" applyFont="1" applyFill="1" applyBorder="1" applyAlignment="1">
      <alignment horizontal="center" vertical="center"/>
    </xf>
    <xf numFmtId="0" fontId="13" fillId="0" borderId="8" xfId="0" applyFont="1" applyBorder="1"/>
    <xf numFmtId="0" fontId="13" fillId="0" borderId="7" xfId="0" applyFont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1" fontId="0" fillId="0" borderId="0" xfId="0" applyNumberFormat="1" applyAlignment="1">
      <alignment horizontal="center"/>
    </xf>
    <xf numFmtId="0" fontId="1" fillId="0" borderId="0" xfId="0" applyFont="1" applyProtection="1"/>
    <xf numFmtId="1" fontId="0" fillId="0" borderId="0" xfId="0" applyNumberFormat="1" applyAlignment="1" applyProtection="1">
      <alignment horizontal="center"/>
    </xf>
    <xf numFmtId="1" fontId="1" fillId="15" borderId="1" xfId="0" applyNumberFormat="1" applyFont="1" applyFill="1" applyBorder="1" applyAlignment="1">
      <alignment horizontal="center"/>
    </xf>
    <xf numFmtId="2" fontId="8" fillId="0" borderId="1" xfId="1" applyNumberFormat="1" applyFont="1" applyFill="1" applyBorder="1" applyAlignment="1">
      <alignment horizontal="center"/>
    </xf>
    <xf numFmtId="1" fontId="8" fillId="15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2" fontId="8" fillId="15" borderId="1" xfId="1" applyNumberFormat="1" applyFont="1" applyFill="1" applyBorder="1" applyAlignment="1">
      <alignment horizontal="center"/>
    </xf>
    <xf numFmtId="0" fontId="8" fillId="0" borderId="1" xfId="1" applyNumberFormat="1" applyFont="1" applyFill="1" applyBorder="1" applyAlignment="1">
      <alignment horizontal="center"/>
    </xf>
    <xf numFmtId="0" fontId="8" fillId="15" borderId="1" xfId="0" applyNumberFormat="1" applyFont="1" applyFill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TOTAL1!$S$2</c:f>
              <c:strCache>
                <c:ptCount val="1"/>
                <c:pt idx="0">
                  <c:v>Bestanden / réussi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TOTAL1!$S$3:$S$12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TOTAL1!$R$3:$R$12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7F0-47DE-A5F4-F3E6BA385A0F}"/>
            </c:ext>
          </c:extLst>
        </c:ser>
        <c:ser>
          <c:idx val="1"/>
          <c:order val="1"/>
          <c:tx>
            <c:strRef>
              <c:f>TOTAL1!$T$2</c:f>
              <c:strCache>
                <c:ptCount val="1"/>
                <c:pt idx="0">
                  <c:v>Nicht bestanden / pas réussi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TOTAL1!$T$3:$T$12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TOTAL1!$R$3:$R$12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7F0-47DE-A5F4-F3E6BA385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462008"/>
        <c:axId val="191746944"/>
        <c:axId val="0"/>
      </c:bar3DChart>
      <c:catAx>
        <c:axId val="19546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1746944"/>
        <c:crosses val="autoZero"/>
        <c:auto val="1"/>
        <c:lblAlgn val="ctr"/>
        <c:lblOffset val="100"/>
        <c:noMultiLvlLbl val="0"/>
      </c:catAx>
      <c:valAx>
        <c:axId val="19174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5462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123825</xdr:colOff>
      <xdr:row>1</xdr:row>
      <xdr:rowOff>0</xdr:rowOff>
    </xdr:from>
    <xdr:to>
      <xdr:col>25</xdr:col>
      <xdr:colOff>247650</xdr:colOff>
      <xdr:row>4</xdr:row>
      <xdr:rowOff>95250</xdr:rowOff>
    </xdr:to>
    <xdr:pic>
      <xdr:nvPicPr>
        <xdr:cNvPr id="1180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61925"/>
          <a:ext cx="2324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104775</xdr:rowOff>
    </xdr:from>
    <xdr:to>
      <xdr:col>25</xdr:col>
      <xdr:colOff>266700</xdr:colOff>
      <xdr:row>4</xdr:row>
      <xdr:rowOff>38100</xdr:rowOff>
    </xdr:to>
    <xdr:pic>
      <xdr:nvPicPr>
        <xdr:cNvPr id="2203" name="Picture 1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04775"/>
          <a:ext cx="2324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0</xdr:row>
      <xdr:rowOff>85725</xdr:rowOff>
    </xdr:from>
    <xdr:to>
      <xdr:col>26</xdr:col>
      <xdr:colOff>9525</xdr:colOff>
      <xdr:row>4</xdr:row>
      <xdr:rowOff>19050</xdr:rowOff>
    </xdr:to>
    <xdr:pic>
      <xdr:nvPicPr>
        <xdr:cNvPr id="3227" name="Picture 1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85725"/>
          <a:ext cx="2276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276225</xdr:colOff>
      <xdr:row>0</xdr:row>
      <xdr:rowOff>114300</xdr:rowOff>
    </xdr:from>
    <xdr:to>
      <xdr:col>29</xdr:col>
      <xdr:colOff>209550</xdr:colOff>
      <xdr:row>3</xdr:row>
      <xdr:rowOff>57150</xdr:rowOff>
    </xdr:to>
    <xdr:pic>
      <xdr:nvPicPr>
        <xdr:cNvPr id="4252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4300"/>
          <a:ext cx="1819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133350</xdr:colOff>
      <xdr:row>0</xdr:row>
      <xdr:rowOff>95250</xdr:rowOff>
    </xdr:from>
    <xdr:to>
      <xdr:col>29</xdr:col>
      <xdr:colOff>209550</xdr:colOff>
      <xdr:row>4</xdr:row>
      <xdr:rowOff>28575</xdr:rowOff>
    </xdr:to>
    <xdr:pic>
      <xdr:nvPicPr>
        <xdr:cNvPr id="5276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95250"/>
          <a:ext cx="2276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333375</xdr:colOff>
      <xdr:row>1</xdr:row>
      <xdr:rowOff>3409950</xdr:rowOff>
    </xdr:from>
    <xdr:to>
      <xdr:col>26</xdr:col>
      <xdr:colOff>333375</xdr:colOff>
      <xdr:row>11</xdr:row>
      <xdr:rowOff>219075</xdr:rowOff>
    </xdr:to>
    <xdr:graphicFrame macro="">
      <xdr:nvGraphicFramePr>
        <xdr:cNvPr id="6241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showWhiteSpace="0" topLeftCell="A7" zoomScale="120" zoomScaleNormal="120" zoomScaleSheetLayoutView="115" workbookViewId="0">
      <pane ySplit="1" topLeftCell="A8" activePane="bottomLeft" state="frozen"/>
      <selection activeCell="A7" sqref="A7"/>
      <selection pane="bottomLeft" activeCell="K34" sqref="K34"/>
    </sheetView>
  </sheetViews>
  <sheetFormatPr baseColWidth="10" defaultRowHeight="12.75" x14ac:dyDescent="0.2"/>
  <cols>
    <col min="1" max="1" width="10.28515625" customWidth="1"/>
    <col min="2" max="3" width="4.7109375" customWidth="1"/>
    <col min="4" max="4" width="5.14062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15" width="4.7109375" customWidth="1"/>
    <col min="16" max="16" width="6.140625" bestFit="1" customWidth="1"/>
    <col min="17" max="25" width="4.7109375" customWidth="1"/>
    <col min="26" max="26" width="4.85546875" customWidth="1"/>
  </cols>
  <sheetData>
    <row r="1" spans="1:26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4" t="s">
        <v>107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7" t="s">
        <v>36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3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97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95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72</v>
      </c>
      <c r="W7" s="17" t="s">
        <v>15</v>
      </c>
      <c r="X7" s="18" t="s">
        <v>37</v>
      </c>
      <c r="Y7" s="18" t="s">
        <v>16</v>
      </c>
      <c r="Z7" s="17" t="s">
        <v>17</v>
      </c>
    </row>
    <row r="8" spans="1:26" x14ac:dyDescent="0.2">
      <c r="A8" s="9" t="s">
        <v>18</v>
      </c>
      <c r="B8" s="25">
        <v>45</v>
      </c>
      <c r="C8" s="26">
        <v>38</v>
      </c>
      <c r="D8" s="26">
        <f t="shared" ref="D8" si="0">SUM(100/B8)*C8</f>
        <v>84.444444444444443</v>
      </c>
      <c r="E8" s="26">
        <v>7</v>
      </c>
      <c r="F8" s="26">
        <f t="shared" ref="F8" si="1">SUM(100/B8)*E8</f>
        <v>15.555555555555557</v>
      </c>
      <c r="G8" s="25">
        <v>41</v>
      </c>
      <c r="H8" s="26">
        <v>35</v>
      </c>
      <c r="I8" s="26">
        <f t="shared" ref="I8" si="2">SUM(100/G8)*H8</f>
        <v>85.365853658536579</v>
      </c>
      <c r="J8" s="26">
        <v>6</v>
      </c>
      <c r="K8" s="26">
        <f>SUM(100/G8)*J8</f>
        <v>14.634146341463413</v>
      </c>
      <c r="L8" s="25">
        <v>4</v>
      </c>
      <c r="M8" s="26">
        <v>3</v>
      </c>
      <c r="N8" s="26">
        <f>SUM(100/L8)*M8</f>
        <v>75</v>
      </c>
      <c r="O8" s="26">
        <v>1</v>
      </c>
      <c r="P8" s="166">
        <f>SUM(100/N8)*L8</f>
        <v>5.333333333333333</v>
      </c>
      <c r="Q8" s="28"/>
      <c r="R8" s="29">
        <v>6</v>
      </c>
      <c r="S8" s="25">
        <f>(100/E8)*R8</f>
        <v>85.714285714285722</v>
      </c>
      <c r="T8" s="30">
        <v>4.53</v>
      </c>
      <c r="U8" s="30">
        <v>4.3</v>
      </c>
      <c r="V8" s="30">
        <f>AVERAGE(T8:U8)</f>
        <v>4.415</v>
      </c>
      <c r="W8" s="23">
        <v>4.3</v>
      </c>
      <c r="X8" s="30">
        <v>4.0999999999999996</v>
      </c>
      <c r="Y8" s="30">
        <v>4.2</v>
      </c>
      <c r="Z8" s="31">
        <f>AVERAGE(X8:Y8)</f>
        <v>4.1500000000000004</v>
      </c>
    </row>
    <row r="9" spans="1:26" x14ac:dyDescent="0.2">
      <c r="A9" s="9" t="s">
        <v>74</v>
      </c>
      <c r="B9" s="25">
        <v>34</v>
      </c>
      <c r="C9" s="26">
        <v>31</v>
      </c>
      <c r="D9" s="26">
        <f t="shared" ref="D9:D26" si="3">SUM(100/B9)*C9</f>
        <v>91.176470588235304</v>
      </c>
      <c r="E9" s="26">
        <v>3</v>
      </c>
      <c r="F9" s="26">
        <f t="shared" ref="F9:F26" si="4">SUM(100/B9)*E9</f>
        <v>8.8235294117647065</v>
      </c>
      <c r="G9" s="25">
        <v>32</v>
      </c>
      <c r="H9" s="26">
        <v>30</v>
      </c>
      <c r="I9" s="26">
        <f t="shared" ref="I9:I26" si="5">SUM(100/G9)*H9</f>
        <v>93.75</v>
      </c>
      <c r="J9" s="26">
        <v>2</v>
      </c>
      <c r="K9" s="26">
        <f t="shared" ref="K9:K26" si="6">SUM(100/G9)*J9</f>
        <v>6.25</v>
      </c>
      <c r="L9" s="25">
        <v>2</v>
      </c>
      <c r="M9" s="26">
        <v>1</v>
      </c>
      <c r="N9" s="26">
        <f t="shared" ref="N9:N26" si="7">SUM(100/L9)*M9</f>
        <v>50</v>
      </c>
      <c r="O9" s="26">
        <v>1</v>
      </c>
      <c r="P9" s="166">
        <f t="shared" ref="P9:P26" si="8">SUM(100/N9)*L9</f>
        <v>4</v>
      </c>
      <c r="Q9" s="28"/>
      <c r="R9" s="168">
        <v>1</v>
      </c>
      <c r="S9" s="25">
        <f t="shared" ref="S9:S26" si="9">(100/E9)*R9</f>
        <v>33.333333333333336</v>
      </c>
      <c r="T9" s="30">
        <v>4.8</v>
      </c>
      <c r="U9" s="30">
        <v>4.3</v>
      </c>
      <c r="V9" s="30">
        <f t="shared" ref="V9:V26" si="10">AVERAGE(T9:U9)</f>
        <v>4.55</v>
      </c>
      <c r="W9" s="23">
        <v>4.8</v>
      </c>
      <c r="X9" s="30">
        <v>3.9</v>
      </c>
      <c r="Y9" s="30">
        <v>4.2</v>
      </c>
      <c r="Z9" s="31">
        <f t="shared" ref="Z9:Z26" si="11">AVERAGE(X9:Y9)</f>
        <v>4.05</v>
      </c>
    </row>
    <row r="10" spans="1:26" x14ac:dyDescent="0.2">
      <c r="A10" s="9" t="s">
        <v>19</v>
      </c>
      <c r="B10" s="25">
        <v>13</v>
      </c>
      <c r="C10" s="26">
        <v>13</v>
      </c>
      <c r="D10" s="26">
        <f t="shared" si="3"/>
        <v>100</v>
      </c>
      <c r="E10" s="167"/>
      <c r="F10" s="167"/>
      <c r="G10" s="25">
        <v>13</v>
      </c>
      <c r="H10" s="26">
        <v>13</v>
      </c>
      <c r="I10" s="26">
        <f t="shared" si="5"/>
        <v>100</v>
      </c>
      <c r="J10" s="167"/>
      <c r="K10" s="167"/>
      <c r="L10" s="167"/>
      <c r="M10" s="167"/>
      <c r="N10" s="167"/>
      <c r="O10" s="167"/>
      <c r="P10" s="169"/>
      <c r="Q10" s="28"/>
      <c r="R10" s="171"/>
      <c r="S10" s="167"/>
      <c r="T10" s="30">
        <v>4.7</v>
      </c>
      <c r="U10" s="30">
        <v>4.8</v>
      </c>
      <c r="V10" s="30">
        <f t="shared" si="10"/>
        <v>4.75</v>
      </c>
      <c r="W10" s="23">
        <v>5.0999999999999996</v>
      </c>
      <c r="X10" s="30">
        <v>4.8</v>
      </c>
      <c r="Y10" s="30">
        <v>4.8</v>
      </c>
      <c r="Z10" s="31">
        <f t="shared" si="11"/>
        <v>4.8</v>
      </c>
    </row>
    <row r="11" spans="1:26" x14ac:dyDescent="0.2">
      <c r="A11" s="9" t="s">
        <v>20</v>
      </c>
      <c r="B11" s="25">
        <v>7</v>
      </c>
      <c r="C11" s="26">
        <v>7</v>
      </c>
      <c r="D11" s="26">
        <f t="shared" si="3"/>
        <v>100</v>
      </c>
      <c r="E11" s="167"/>
      <c r="F11" s="167"/>
      <c r="G11" s="25">
        <v>7</v>
      </c>
      <c r="H11" s="26">
        <v>7</v>
      </c>
      <c r="I11" s="26">
        <f t="shared" si="5"/>
        <v>100</v>
      </c>
      <c r="J11" s="167"/>
      <c r="K11" s="167"/>
      <c r="L11" s="167"/>
      <c r="M11" s="167"/>
      <c r="N11" s="167"/>
      <c r="O11" s="167"/>
      <c r="P11" s="169"/>
      <c r="Q11" s="28"/>
      <c r="R11" s="171"/>
      <c r="S11" s="167"/>
      <c r="T11" s="30">
        <v>4.8</v>
      </c>
      <c r="U11" s="30">
        <v>4.7</v>
      </c>
      <c r="V11" s="30">
        <f t="shared" si="10"/>
        <v>4.75</v>
      </c>
      <c r="W11" s="23">
        <v>4</v>
      </c>
      <c r="X11" s="30">
        <v>4.0999999999999996</v>
      </c>
      <c r="Y11" s="30">
        <v>4.5</v>
      </c>
      <c r="Z11" s="31">
        <f t="shared" si="11"/>
        <v>4.3</v>
      </c>
    </row>
    <row r="12" spans="1:26" x14ac:dyDescent="0.2">
      <c r="A12" s="9" t="s">
        <v>21</v>
      </c>
      <c r="B12" s="25">
        <v>3</v>
      </c>
      <c r="C12" s="26">
        <v>3</v>
      </c>
      <c r="D12" s="26">
        <f t="shared" si="3"/>
        <v>100</v>
      </c>
      <c r="E12" s="167"/>
      <c r="F12" s="167"/>
      <c r="G12" s="25">
        <v>3</v>
      </c>
      <c r="H12" s="26">
        <v>3</v>
      </c>
      <c r="I12" s="26">
        <f t="shared" si="5"/>
        <v>100</v>
      </c>
      <c r="J12" s="167"/>
      <c r="K12" s="167"/>
      <c r="L12" s="167"/>
      <c r="M12" s="167"/>
      <c r="N12" s="167"/>
      <c r="O12" s="167"/>
      <c r="P12" s="169"/>
      <c r="Q12" s="28"/>
      <c r="R12" s="171"/>
      <c r="S12" s="167"/>
      <c r="T12" s="30">
        <v>5</v>
      </c>
      <c r="U12" s="30">
        <v>4.8</v>
      </c>
      <c r="V12" s="30">
        <f t="shared" si="10"/>
        <v>4.9000000000000004</v>
      </c>
      <c r="W12" s="23">
        <v>4.9000000000000004</v>
      </c>
      <c r="X12" s="30">
        <v>4.5999999999999996</v>
      </c>
      <c r="Y12" s="30">
        <v>4.5</v>
      </c>
      <c r="Z12" s="31">
        <f t="shared" si="11"/>
        <v>4.55</v>
      </c>
    </row>
    <row r="13" spans="1:26" x14ac:dyDescent="0.2">
      <c r="A13" s="13" t="s">
        <v>22</v>
      </c>
      <c r="B13" s="25">
        <v>10</v>
      </c>
      <c r="C13" s="26">
        <v>10</v>
      </c>
      <c r="D13" s="26">
        <f t="shared" si="3"/>
        <v>100</v>
      </c>
      <c r="E13" s="167"/>
      <c r="F13" s="167"/>
      <c r="G13" s="25">
        <v>10</v>
      </c>
      <c r="H13" s="26">
        <v>10</v>
      </c>
      <c r="I13" s="26">
        <f t="shared" ref="I13" si="12">SUM(100/G13)*H13</f>
        <v>100</v>
      </c>
      <c r="J13" s="167"/>
      <c r="K13" s="167"/>
      <c r="L13" s="167"/>
      <c r="M13" s="167"/>
      <c r="N13" s="167"/>
      <c r="O13" s="167"/>
      <c r="P13" s="167"/>
      <c r="Q13" s="28"/>
      <c r="R13" s="171"/>
      <c r="S13" s="167"/>
      <c r="T13" s="30"/>
      <c r="U13" s="30"/>
      <c r="V13" s="30"/>
      <c r="W13" s="23"/>
      <c r="X13" s="30"/>
      <c r="Y13" s="30"/>
      <c r="Z13" s="31"/>
    </row>
    <row r="14" spans="1:26" x14ac:dyDescent="0.2">
      <c r="A14" s="13" t="s">
        <v>23</v>
      </c>
      <c r="B14" s="25">
        <v>10</v>
      </c>
      <c r="C14" s="26">
        <v>10</v>
      </c>
      <c r="D14" s="26">
        <f t="shared" si="3"/>
        <v>100</v>
      </c>
      <c r="E14" s="167"/>
      <c r="F14" s="167"/>
      <c r="G14" s="25">
        <v>9</v>
      </c>
      <c r="H14" s="26">
        <v>9</v>
      </c>
      <c r="I14" s="26">
        <f t="shared" si="5"/>
        <v>100</v>
      </c>
      <c r="J14" s="167"/>
      <c r="K14" s="167"/>
      <c r="L14" s="25">
        <v>1</v>
      </c>
      <c r="M14" s="26">
        <v>1</v>
      </c>
      <c r="N14" s="26">
        <f t="shared" si="7"/>
        <v>100</v>
      </c>
      <c r="O14" s="167"/>
      <c r="P14" s="169"/>
      <c r="Q14" s="28"/>
      <c r="R14" s="171"/>
      <c r="S14" s="167"/>
      <c r="T14" s="30">
        <v>4.8</v>
      </c>
      <c r="U14" s="30">
        <v>3.9</v>
      </c>
      <c r="V14" s="30">
        <f t="shared" si="10"/>
        <v>4.3499999999999996</v>
      </c>
      <c r="W14" s="23">
        <v>4.5</v>
      </c>
      <c r="X14" s="30">
        <v>4.2</v>
      </c>
      <c r="Y14" s="30">
        <v>4.4000000000000004</v>
      </c>
      <c r="Z14" s="31">
        <f t="shared" si="11"/>
        <v>4.3000000000000007</v>
      </c>
    </row>
    <row r="15" spans="1:26" x14ac:dyDescent="0.2">
      <c r="A15" s="9" t="s">
        <v>40</v>
      </c>
      <c r="B15" s="25">
        <v>10</v>
      </c>
      <c r="C15" s="26">
        <v>9</v>
      </c>
      <c r="D15" s="26">
        <f t="shared" si="3"/>
        <v>90</v>
      </c>
      <c r="E15" s="26">
        <v>1</v>
      </c>
      <c r="F15" s="26">
        <f t="shared" si="4"/>
        <v>10</v>
      </c>
      <c r="G15" s="25">
        <v>10</v>
      </c>
      <c r="H15" s="26">
        <v>9</v>
      </c>
      <c r="I15" s="26">
        <f t="shared" si="5"/>
        <v>90</v>
      </c>
      <c r="J15" s="26">
        <v>1</v>
      </c>
      <c r="K15" s="26">
        <f t="shared" si="6"/>
        <v>10</v>
      </c>
      <c r="L15" s="167"/>
      <c r="M15" s="167"/>
      <c r="N15" s="167"/>
      <c r="O15" s="167"/>
      <c r="P15" s="169"/>
      <c r="Q15" s="28"/>
      <c r="R15" s="29">
        <v>1</v>
      </c>
      <c r="S15" s="25">
        <f t="shared" si="9"/>
        <v>100</v>
      </c>
      <c r="T15" s="30">
        <v>4.5</v>
      </c>
      <c r="U15" s="30">
        <v>4.2</v>
      </c>
      <c r="V15" s="30">
        <f t="shared" si="10"/>
        <v>4.3499999999999996</v>
      </c>
      <c r="W15" s="23">
        <v>4.5</v>
      </c>
      <c r="X15" s="30">
        <v>4.3</v>
      </c>
      <c r="Y15" s="30">
        <v>4.5</v>
      </c>
      <c r="Z15" s="31">
        <f t="shared" si="11"/>
        <v>4.4000000000000004</v>
      </c>
    </row>
    <row r="16" spans="1:26" x14ac:dyDescent="0.2">
      <c r="A16" s="9" t="s">
        <v>24</v>
      </c>
      <c r="B16" s="25">
        <v>9</v>
      </c>
      <c r="C16" s="26">
        <v>8</v>
      </c>
      <c r="D16" s="26">
        <f t="shared" si="3"/>
        <v>88.888888888888886</v>
      </c>
      <c r="E16" s="26">
        <v>1</v>
      </c>
      <c r="F16" s="26">
        <f t="shared" si="4"/>
        <v>11.111111111111111</v>
      </c>
      <c r="G16" s="25">
        <v>9</v>
      </c>
      <c r="H16" s="26">
        <v>8</v>
      </c>
      <c r="I16" s="26">
        <f t="shared" si="5"/>
        <v>88.888888888888886</v>
      </c>
      <c r="J16" s="26">
        <v>1</v>
      </c>
      <c r="K16" s="26">
        <f t="shared" si="6"/>
        <v>11.111111111111111</v>
      </c>
      <c r="L16" s="167"/>
      <c r="M16" s="167"/>
      <c r="N16" s="167"/>
      <c r="O16" s="167"/>
      <c r="P16" s="169"/>
      <c r="Q16" s="28"/>
      <c r="R16" s="29">
        <v>1</v>
      </c>
      <c r="S16" s="25">
        <f t="shared" si="9"/>
        <v>100</v>
      </c>
      <c r="T16" s="30">
        <v>4.7</v>
      </c>
      <c r="U16" s="30">
        <v>4.8</v>
      </c>
      <c r="V16" s="30">
        <f t="shared" si="10"/>
        <v>4.75</v>
      </c>
      <c r="W16" s="23">
        <v>4.7</v>
      </c>
      <c r="X16" s="30">
        <v>4.7</v>
      </c>
      <c r="Y16" s="30">
        <v>4.7</v>
      </c>
      <c r="Z16" s="31">
        <f t="shared" si="11"/>
        <v>4.7</v>
      </c>
    </row>
    <row r="17" spans="1:26" x14ac:dyDescent="0.2">
      <c r="A17" s="9" t="s">
        <v>73</v>
      </c>
      <c r="B17" s="25">
        <v>16</v>
      </c>
      <c r="C17" s="26">
        <v>13</v>
      </c>
      <c r="D17" s="26">
        <f t="shared" si="3"/>
        <v>81.25</v>
      </c>
      <c r="E17" s="26">
        <v>3</v>
      </c>
      <c r="F17" s="26">
        <f t="shared" si="4"/>
        <v>18.75</v>
      </c>
      <c r="G17" s="25">
        <v>16</v>
      </c>
      <c r="H17" s="26">
        <v>13</v>
      </c>
      <c r="I17" s="26">
        <f t="shared" si="5"/>
        <v>81.25</v>
      </c>
      <c r="J17" s="26">
        <v>3</v>
      </c>
      <c r="K17" s="26">
        <f t="shared" si="6"/>
        <v>18.75</v>
      </c>
      <c r="L17" s="167"/>
      <c r="M17" s="167"/>
      <c r="N17" s="167"/>
      <c r="O17" s="167"/>
      <c r="P17" s="169"/>
      <c r="Q17" s="28"/>
      <c r="R17" s="29">
        <v>3</v>
      </c>
      <c r="S17" s="25">
        <f t="shared" si="9"/>
        <v>100</v>
      </c>
      <c r="T17" s="30">
        <v>4.4000000000000004</v>
      </c>
      <c r="U17" s="30">
        <v>4.7</v>
      </c>
      <c r="V17" s="30">
        <f t="shared" si="10"/>
        <v>4.5500000000000007</v>
      </c>
      <c r="W17" s="23">
        <v>4.4000000000000004</v>
      </c>
      <c r="X17" s="30">
        <v>4.2</v>
      </c>
      <c r="Y17" s="30">
        <v>4.3</v>
      </c>
      <c r="Z17" s="31">
        <f t="shared" si="11"/>
        <v>4.25</v>
      </c>
    </row>
    <row r="18" spans="1:26" x14ac:dyDescent="0.2">
      <c r="A18" s="9" t="s">
        <v>93</v>
      </c>
      <c r="B18" s="25">
        <v>27</v>
      </c>
      <c r="C18" s="26">
        <v>25</v>
      </c>
      <c r="D18" s="26">
        <f t="shared" si="3"/>
        <v>92.592592592592595</v>
      </c>
      <c r="E18" s="26">
        <v>2</v>
      </c>
      <c r="F18" s="26">
        <f t="shared" si="4"/>
        <v>7.4074074074074074</v>
      </c>
      <c r="G18" s="25">
        <v>26</v>
      </c>
      <c r="H18" s="26">
        <v>24</v>
      </c>
      <c r="I18" s="26">
        <f t="shared" si="5"/>
        <v>92.307692307692307</v>
      </c>
      <c r="J18" s="26">
        <v>2</v>
      </c>
      <c r="K18" s="26">
        <f t="shared" si="6"/>
        <v>7.6923076923076925</v>
      </c>
      <c r="L18" s="25">
        <v>1</v>
      </c>
      <c r="M18" s="26">
        <v>1</v>
      </c>
      <c r="N18" s="26">
        <f t="shared" si="7"/>
        <v>100</v>
      </c>
      <c r="O18" s="167"/>
      <c r="P18" s="169"/>
      <c r="Q18" s="28"/>
      <c r="R18" s="29">
        <v>2</v>
      </c>
      <c r="S18" s="25">
        <f t="shared" si="9"/>
        <v>100</v>
      </c>
      <c r="T18" s="30">
        <v>4.9000000000000004</v>
      </c>
      <c r="U18" s="30">
        <v>4.5999999999999996</v>
      </c>
      <c r="V18" s="30">
        <f t="shared" si="10"/>
        <v>4.75</v>
      </c>
      <c r="W18" s="23">
        <v>4.4000000000000004</v>
      </c>
      <c r="X18" s="30">
        <v>4.5</v>
      </c>
      <c r="Y18" s="30">
        <v>4.5</v>
      </c>
      <c r="Z18" s="31">
        <f t="shared" si="11"/>
        <v>4.5</v>
      </c>
    </row>
    <row r="19" spans="1:26" x14ac:dyDescent="0.2">
      <c r="A19" s="9" t="s">
        <v>27</v>
      </c>
      <c r="B19" s="25">
        <v>14</v>
      </c>
      <c r="C19" s="26">
        <v>13</v>
      </c>
      <c r="D19" s="26">
        <f t="shared" si="3"/>
        <v>92.857142857142861</v>
      </c>
      <c r="E19" s="26">
        <v>1</v>
      </c>
      <c r="F19" s="26">
        <f t="shared" si="4"/>
        <v>7.1428571428571432</v>
      </c>
      <c r="G19" s="25">
        <v>14</v>
      </c>
      <c r="H19" s="26">
        <v>13</v>
      </c>
      <c r="I19" s="26">
        <f t="shared" si="5"/>
        <v>92.857142857142861</v>
      </c>
      <c r="J19" s="26">
        <v>1</v>
      </c>
      <c r="K19" s="26">
        <f t="shared" si="6"/>
        <v>7.1428571428571432</v>
      </c>
      <c r="L19" s="167"/>
      <c r="M19" s="167"/>
      <c r="N19" s="167"/>
      <c r="O19" s="167"/>
      <c r="P19" s="169"/>
      <c r="Q19" s="28"/>
      <c r="R19" s="29">
        <v>1</v>
      </c>
      <c r="S19" s="25">
        <f t="shared" si="9"/>
        <v>100</v>
      </c>
      <c r="T19" s="30">
        <v>4.5</v>
      </c>
      <c r="U19" s="30">
        <v>4.7</v>
      </c>
      <c r="V19" s="30">
        <f t="shared" si="10"/>
        <v>4.5999999999999996</v>
      </c>
      <c r="W19" s="23">
        <v>4.4000000000000004</v>
      </c>
      <c r="X19" s="30">
        <v>4.0999999999999996</v>
      </c>
      <c r="Y19" s="30">
        <v>4.7</v>
      </c>
      <c r="Z19" s="31">
        <f t="shared" si="11"/>
        <v>4.4000000000000004</v>
      </c>
    </row>
    <row r="20" spans="1:26" x14ac:dyDescent="0.2">
      <c r="A20" s="9" t="s">
        <v>28</v>
      </c>
      <c r="B20" s="25">
        <v>11</v>
      </c>
      <c r="C20" s="26">
        <v>11</v>
      </c>
      <c r="D20" s="26">
        <f t="shared" si="3"/>
        <v>100.00000000000001</v>
      </c>
      <c r="E20" s="167"/>
      <c r="F20" s="167"/>
      <c r="G20" s="25">
        <v>9</v>
      </c>
      <c r="H20" s="26">
        <v>9</v>
      </c>
      <c r="I20" s="26">
        <f t="shared" si="5"/>
        <v>100</v>
      </c>
      <c r="J20" s="167"/>
      <c r="K20" s="167"/>
      <c r="L20" s="25">
        <v>2</v>
      </c>
      <c r="M20" s="26">
        <v>2</v>
      </c>
      <c r="N20" s="26">
        <f t="shared" si="7"/>
        <v>100</v>
      </c>
      <c r="O20" s="167"/>
      <c r="P20" s="169"/>
      <c r="Q20" s="28"/>
      <c r="R20" s="171"/>
      <c r="S20" s="167"/>
      <c r="T20" s="30">
        <v>4.8</v>
      </c>
      <c r="U20" s="30">
        <v>4.8</v>
      </c>
      <c r="V20" s="30">
        <f t="shared" si="10"/>
        <v>4.8</v>
      </c>
      <c r="W20" s="23">
        <v>4.5999999999999996</v>
      </c>
      <c r="X20" s="30">
        <v>4</v>
      </c>
      <c r="Y20" s="30">
        <v>4.2</v>
      </c>
      <c r="Z20" s="31">
        <f t="shared" si="11"/>
        <v>4.0999999999999996</v>
      </c>
    </row>
    <row r="21" spans="1:26" x14ac:dyDescent="0.2">
      <c r="A21" s="9" t="s">
        <v>29</v>
      </c>
      <c r="B21" s="25">
        <v>10</v>
      </c>
      <c r="C21" s="26">
        <v>9</v>
      </c>
      <c r="D21" s="26">
        <f t="shared" si="3"/>
        <v>90</v>
      </c>
      <c r="E21" s="26">
        <v>1</v>
      </c>
      <c r="F21" s="26">
        <f t="shared" si="4"/>
        <v>10</v>
      </c>
      <c r="G21" s="25">
        <v>9</v>
      </c>
      <c r="H21" s="26">
        <v>8</v>
      </c>
      <c r="I21" s="26">
        <f t="shared" si="5"/>
        <v>88.888888888888886</v>
      </c>
      <c r="J21" s="26">
        <v>1</v>
      </c>
      <c r="K21" s="26">
        <f t="shared" si="6"/>
        <v>11.111111111111111</v>
      </c>
      <c r="L21" s="25">
        <v>1</v>
      </c>
      <c r="M21" s="26">
        <v>1</v>
      </c>
      <c r="N21" s="26">
        <f t="shared" si="7"/>
        <v>100</v>
      </c>
      <c r="O21" s="26"/>
      <c r="P21" s="166">
        <f t="shared" si="8"/>
        <v>1</v>
      </c>
      <c r="Q21" s="28"/>
      <c r="R21" s="29">
        <v>1</v>
      </c>
      <c r="S21" s="25">
        <f t="shared" si="9"/>
        <v>100</v>
      </c>
      <c r="T21" s="30">
        <v>4.8</v>
      </c>
      <c r="U21" s="30">
        <v>4.5</v>
      </c>
      <c r="V21" s="30">
        <f t="shared" si="10"/>
        <v>4.6500000000000004</v>
      </c>
      <c r="W21" s="23">
        <v>4.5</v>
      </c>
      <c r="X21" s="30">
        <v>4.2</v>
      </c>
      <c r="Y21" s="30">
        <v>4.7</v>
      </c>
      <c r="Z21" s="31">
        <f t="shared" si="11"/>
        <v>4.45</v>
      </c>
    </row>
    <row r="22" spans="1:26" x14ac:dyDescent="0.2">
      <c r="A22" s="9" t="s">
        <v>30</v>
      </c>
      <c r="B22" s="25">
        <v>24</v>
      </c>
      <c r="C22" s="26">
        <v>24</v>
      </c>
      <c r="D22" s="26">
        <f t="shared" si="3"/>
        <v>100</v>
      </c>
      <c r="E22" s="167"/>
      <c r="F22" s="167"/>
      <c r="G22" s="25">
        <v>24</v>
      </c>
      <c r="H22" s="26">
        <v>24</v>
      </c>
      <c r="I22" s="26">
        <f t="shared" si="5"/>
        <v>100</v>
      </c>
      <c r="J22" s="167"/>
      <c r="K22" s="167"/>
      <c r="L22" s="167"/>
      <c r="M22" s="167"/>
      <c r="N22" s="167"/>
      <c r="O22" s="167"/>
      <c r="P22" s="169"/>
      <c r="Q22" s="28"/>
      <c r="R22" s="171"/>
      <c r="S22" s="167"/>
      <c r="T22" s="30">
        <v>4.7699999999999996</v>
      </c>
      <c r="U22" s="30">
        <v>4.38</v>
      </c>
      <c r="V22" s="30">
        <f t="shared" si="10"/>
        <v>4.5749999999999993</v>
      </c>
      <c r="W22" s="23">
        <v>4.8</v>
      </c>
      <c r="X22" s="30">
        <v>4</v>
      </c>
      <c r="Y22" s="30">
        <v>4.3</v>
      </c>
      <c r="Z22" s="31">
        <f t="shared" si="11"/>
        <v>4.1500000000000004</v>
      </c>
    </row>
    <row r="23" spans="1:26" x14ac:dyDescent="0.2">
      <c r="A23" s="9" t="s">
        <v>31</v>
      </c>
      <c r="B23" s="25">
        <v>22</v>
      </c>
      <c r="C23" s="26">
        <v>19</v>
      </c>
      <c r="D23" s="26">
        <f t="shared" si="3"/>
        <v>86.363636363636374</v>
      </c>
      <c r="E23" s="26">
        <v>3</v>
      </c>
      <c r="F23" s="26">
        <f t="shared" si="4"/>
        <v>13.636363636363637</v>
      </c>
      <c r="G23" s="25">
        <v>21</v>
      </c>
      <c r="H23" s="26">
        <v>19</v>
      </c>
      <c r="I23" s="26">
        <f t="shared" si="5"/>
        <v>90.476190476190482</v>
      </c>
      <c r="J23" s="26">
        <v>2</v>
      </c>
      <c r="K23" s="26">
        <f t="shared" si="6"/>
        <v>9.5238095238095237</v>
      </c>
      <c r="L23" s="25">
        <v>1</v>
      </c>
      <c r="M23" s="167"/>
      <c r="N23" s="167"/>
      <c r="O23" s="26">
        <v>1</v>
      </c>
      <c r="P23" s="170">
        <f>SUM(100/O23)*L23</f>
        <v>100</v>
      </c>
      <c r="Q23" s="28"/>
      <c r="R23" s="29">
        <v>3</v>
      </c>
      <c r="S23" s="25">
        <f t="shared" si="9"/>
        <v>100</v>
      </c>
      <c r="T23" s="30">
        <v>4.5</v>
      </c>
      <c r="U23" s="30">
        <v>4.5</v>
      </c>
      <c r="V23" s="30">
        <f t="shared" si="10"/>
        <v>4.5</v>
      </c>
      <c r="W23" s="23">
        <v>4.5999999999999996</v>
      </c>
      <c r="X23" s="30">
        <v>4.5</v>
      </c>
      <c r="Y23" s="30">
        <v>4.5</v>
      </c>
      <c r="Z23" s="31">
        <f t="shared" si="11"/>
        <v>4.5</v>
      </c>
    </row>
    <row r="24" spans="1:26" x14ac:dyDescent="0.2">
      <c r="A24" s="9" t="s">
        <v>32</v>
      </c>
      <c r="B24" s="25">
        <v>14</v>
      </c>
      <c r="C24" s="26">
        <v>14</v>
      </c>
      <c r="D24" s="26">
        <f t="shared" si="3"/>
        <v>100</v>
      </c>
      <c r="E24" s="167"/>
      <c r="F24" s="167"/>
      <c r="G24" s="25">
        <v>14</v>
      </c>
      <c r="H24" s="26">
        <v>14</v>
      </c>
      <c r="I24" s="26">
        <f t="shared" si="5"/>
        <v>100</v>
      </c>
      <c r="J24" s="167"/>
      <c r="K24" s="167"/>
      <c r="L24" s="167"/>
      <c r="M24" s="167"/>
      <c r="N24" s="167"/>
      <c r="O24" s="167"/>
      <c r="P24" s="169"/>
      <c r="Q24" s="28"/>
      <c r="R24" s="171"/>
      <c r="S24" s="167"/>
      <c r="T24" s="30">
        <v>4.7</v>
      </c>
      <c r="U24" s="30">
        <v>4.9000000000000004</v>
      </c>
      <c r="V24" s="30">
        <f t="shared" si="10"/>
        <v>4.8000000000000007</v>
      </c>
      <c r="W24" s="23">
        <v>4.8</v>
      </c>
      <c r="X24" s="30">
        <v>4.4000000000000004</v>
      </c>
      <c r="Y24" s="30">
        <v>4.7</v>
      </c>
      <c r="Z24" s="31">
        <f t="shared" si="11"/>
        <v>4.5500000000000007</v>
      </c>
    </row>
    <row r="25" spans="1:26" x14ac:dyDescent="0.2">
      <c r="A25" s="9" t="s">
        <v>33</v>
      </c>
      <c r="B25" s="25">
        <v>42</v>
      </c>
      <c r="C25" s="26">
        <v>36</v>
      </c>
      <c r="D25" s="26">
        <f t="shared" si="3"/>
        <v>85.714285714285708</v>
      </c>
      <c r="E25" s="26">
        <v>6</v>
      </c>
      <c r="F25" s="26">
        <f t="shared" si="4"/>
        <v>14.285714285714285</v>
      </c>
      <c r="G25" s="26">
        <v>38</v>
      </c>
      <c r="H25" s="26">
        <v>32</v>
      </c>
      <c r="I25" s="26">
        <f t="shared" si="5"/>
        <v>84.21052631578948</v>
      </c>
      <c r="J25" s="26">
        <v>6</v>
      </c>
      <c r="K25" s="26">
        <f t="shared" si="6"/>
        <v>15.789473684210527</v>
      </c>
      <c r="L25" s="26">
        <v>4</v>
      </c>
      <c r="M25" s="26">
        <v>4</v>
      </c>
      <c r="N25" s="26">
        <f t="shared" si="7"/>
        <v>100</v>
      </c>
      <c r="O25" s="167"/>
      <c r="P25" s="169"/>
      <c r="Q25" s="28"/>
      <c r="R25" s="29">
        <v>6</v>
      </c>
      <c r="S25" s="25">
        <f t="shared" si="9"/>
        <v>100</v>
      </c>
      <c r="T25" s="30">
        <v>4.5</v>
      </c>
      <c r="U25" s="30">
        <v>4.5999999999999996</v>
      </c>
      <c r="V25" s="30">
        <f t="shared" si="10"/>
        <v>4.55</v>
      </c>
      <c r="W25" s="23">
        <v>4.5</v>
      </c>
      <c r="X25" s="30">
        <v>3.8</v>
      </c>
      <c r="Y25" s="30">
        <v>3.9</v>
      </c>
      <c r="Z25" s="31">
        <f t="shared" si="11"/>
        <v>3.8499999999999996</v>
      </c>
    </row>
    <row r="26" spans="1:26" x14ac:dyDescent="0.2">
      <c r="A26" s="9" t="s">
        <v>34</v>
      </c>
      <c r="B26" s="25">
        <v>31</v>
      </c>
      <c r="C26" s="26">
        <v>27</v>
      </c>
      <c r="D26" s="26">
        <f t="shared" si="3"/>
        <v>87.096774193548384</v>
      </c>
      <c r="E26" s="26">
        <v>4</v>
      </c>
      <c r="F26" s="26">
        <f t="shared" si="4"/>
        <v>12.903225806451612</v>
      </c>
      <c r="G26" s="26">
        <v>28</v>
      </c>
      <c r="H26" s="26">
        <v>25</v>
      </c>
      <c r="I26" s="26">
        <f t="shared" si="5"/>
        <v>89.285714285714292</v>
      </c>
      <c r="J26" s="26">
        <v>3</v>
      </c>
      <c r="K26" s="26">
        <f t="shared" si="6"/>
        <v>10.714285714285715</v>
      </c>
      <c r="L26" s="26">
        <v>3</v>
      </c>
      <c r="M26" s="26">
        <v>2</v>
      </c>
      <c r="N26" s="26">
        <f t="shared" si="7"/>
        <v>66.666666666666671</v>
      </c>
      <c r="O26" s="26">
        <v>1</v>
      </c>
      <c r="P26" s="166">
        <f t="shared" si="8"/>
        <v>4.5</v>
      </c>
      <c r="Q26" s="28"/>
      <c r="R26" s="29">
        <v>3</v>
      </c>
      <c r="S26" s="25">
        <f t="shared" si="9"/>
        <v>75</v>
      </c>
      <c r="T26" s="30">
        <v>4.7</v>
      </c>
      <c r="U26" s="30">
        <v>4.8</v>
      </c>
      <c r="V26" s="30">
        <f t="shared" si="10"/>
        <v>4.75</v>
      </c>
      <c r="W26" s="23">
        <v>4.5</v>
      </c>
      <c r="X26" s="30">
        <v>4</v>
      </c>
      <c r="Y26" s="30">
        <v>4.5</v>
      </c>
      <c r="Z26" s="31">
        <f t="shared" si="11"/>
        <v>4.25</v>
      </c>
    </row>
    <row r="27" spans="1:26" x14ac:dyDescent="0.2">
      <c r="A27" s="14" t="s">
        <v>35</v>
      </c>
      <c r="B27" s="15">
        <f>SUM(B8:B26)</f>
        <v>352</v>
      </c>
      <c r="C27" s="15">
        <f>SUM(C8:C26)</f>
        <v>320</v>
      </c>
      <c r="D27" s="34">
        <f>(100/B27)*C27</f>
        <v>90.909090909090921</v>
      </c>
      <c r="E27" s="15">
        <f>SUM(E8:E26)</f>
        <v>32</v>
      </c>
      <c r="F27" s="34">
        <f>(100/B27)*E27</f>
        <v>9.0909090909090917</v>
      </c>
      <c r="G27" s="15">
        <f>SUM(G8:G26)</f>
        <v>333</v>
      </c>
      <c r="H27" s="15">
        <f>SUM(H8:H26)</f>
        <v>305</v>
      </c>
      <c r="I27" s="34">
        <f>(100/G27)*H27</f>
        <v>91.591591591591595</v>
      </c>
      <c r="J27" s="15">
        <f>SUM(J8:J26)</f>
        <v>28</v>
      </c>
      <c r="K27" s="34">
        <f>(100/G27)*J27</f>
        <v>8.408408408408409</v>
      </c>
      <c r="L27" s="15">
        <f>SUM(L8:L26)</f>
        <v>19</v>
      </c>
      <c r="M27" s="15">
        <f>SUM(M8:M26)</f>
        <v>15</v>
      </c>
      <c r="N27" s="34">
        <f>(100/L27)*M27</f>
        <v>78.94736842105263</v>
      </c>
      <c r="O27" s="15">
        <f>SUM(O8:O26)</f>
        <v>4</v>
      </c>
      <c r="P27" s="34">
        <f>(100/L27)*O27</f>
        <v>21.05263157894737</v>
      </c>
      <c r="Q27" s="10"/>
      <c r="R27" s="15">
        <f>SUM(R8:R26)</f>
        <v>28</v>
      </c>
      <c r="S27" s="29">
        <f>(100/E27)*R27</f>
        <v>87.5</v>
      </c>
      <c r="T27" s="21">
        <f t="shared" ref="T27:Z27" si="13">AVERAGE(T8:T26)</f>
        <v>4.6888888888888891</v>
      </c>
      <c r="U27" s="21">
        <f t="shared" si="13"/>
        <v>4.5711111111111116</v>
      </c>
      <c r="V27" s="32">
        <f t="shared" si="13"/>
        <v>4.63</v>
      </c>
      <c r="W27" s="21">
        <f t="shared" si="13"/>
        <v>4.572222222222222</v>
      </c>
      <c r="X27" s="21">
        <f t="shared" si="13"/>
        <v>4.2444444444444454</v>
      </c>
      <c r="Y27" s="21">
        <f t="shared" si="13"/>
        <v>4.45</v>
      </c>
      <c r="Z27" s="21">
        <f t="shared" si="13"/>
        <v>4.3472222222222223</v>
      </c>
    </row>
  </sheetData>
  <sheetProtection password="E185" sheet="1" objects="1" scenarios="1"/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1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4" zoomScale="120" zoomScaleNormal="120" workbookViewId="0">
      <selection activeCell="G22" sqref="G22"/>
    </sheetView>
  </sheetViews>
  <sheetFormatPr baseColWidth="10" defaultRowHeight="12.75" x14ac:dyDescent="0.2"/>
  <cols>
    <col min="1" max="1" width="15.42578125" customWidth="1"/>
    <col min="2" max="2" width="9.140625" style="120" customWidth="1"/>
    <col min="3" max="3" width="16" style="120" customWidth="1"/>
    <col min="4" max="4" width="17.7109375" style="120" customWidth="1"/>
    <col min="5" max="5" width="11.42578125" style="120"/>
  </cols>
  <sheetData>
    <row r="1" spans="1:4" ht="18" x14ac:dyDescent="0.25">
      <c r="A1" s="117" t="s">
        <v>101</v>
      </c>
    </row>
    <row r="2" spans="1:4" ht="18" x14ac:dyDescent="0.25">
      <c r="A2" s="117" t="s">
        <v>102</v>
      </c>
    </row>
    <row r="3" spans="1:4" x14ac:dyDescent="0.2">
      <c r="A3" s="115" t="s">
        <v>79</v>
      </c>
      <c r="B3" s="118" t="s">
        <v>76</v>
      </c>
      <c r="C3" s="118" t="s">
        <v>77</v>
      </c>
      <c r="D3" s="118" t="s">
        <v>78</v>
      </c>
    </row>
    <row r="4" spans="1:4" x14ac:dyDescent="0.2">
      <c r="A4" s="115" t="s">
        <v>18</v>
      </c>
      <c r="B4" s="165">
        <v>0</v>
      </c>
      <c r="C4" s="165">
        <v>0</v>
      </c>
      <c r="D4" s="165">
        <v>0</v>
      </c>
    </row>
    <row r="5" spans="1:4" x14ac:dyDescent="0.2">
      <c r="A5" s="115" t="s">
        <v>90</v>
      </c>
      <c r="B5" s="119">
        <v>1</v>
      </c>
      <c r="C5" s="119">
        <v>7</v>
      </c>
      <c r="D5" s="119">
        <v>22</v>
      </c>
    </row>
    <row r="6" spans="1:4" x14ac:dyDescent="0.2">
      <c r="A6" s="115" t="s">
        <v>42</v>
      </c>
      <c r="B6" s="165">
        <v>0</v>
      </c>
      <c r="C6" s="165">
        <v>0</v>
      </c>
      <c r="D6" s="165">
        <v>0</v>
      </c>
    </row>
    <row r="7" spans="1:4" x14ac:dyDescent="0.2">
      <c r="A7" s="115" t="s">
        <v>46</v>
      </c>
      <c r="B7" s="119">
        <v>0</v>
      </c>
      <c r="C7" s="119">
        <v>0</v>
      </c>
      <c r="D7" s="119">
        <v>0</v>
      </c>
    </row>
    <row r="8" spans="1:4" x14ac:dyDescent="0.2">
      <c r="A8" s="115" t="s">
        <v>61</v>
      </c>
      <c r="B8" s="119">
        <v>0</v>
      </c>
      <c r="C8" s="119">
        <v>0</v>
      </c>
      <c r="D8" s="119">
        <v>0</v>
      </c>
    </row>
    <row r="9" spans="1:4" x14ac:dyDescent="0.2">
      <c r="A9" s="115" t="s">
        <v>20</v>
      </c>
      <c r="B9" s="165">
        <v>0</v>
      </c>
      <c r="C9" s="165">
        <v>0</v>
      </c>
      <c r="D9" s="165">
        <v>0</v>
      </c>
    </row>
    <row r="10" spans="1:4" x14ac:dyDescent="0.2">
      <c r="A10" s="115" t="s">
        <v>21</v>
      </c>
      <c r="B10" s="165">
        <v>0</v>
      </c>
      <c r="C10" s="165">
        <v>0</v>
      </c>
      <c r="D10" s="165">
        <v>0</v>
      </c>
    </row>
    <row r="11" spans="1:4" x14ac:dyDescent="0.2">
      <c r="A11" s="116" t="s">
        <v>22</v>
      </c>
      <c r="B11" s="119">
        <v>0</v>
      </c>
      <c r="C11" s="119">
        <v>0</v>
      </c>
      <c r="D11" s="119">
        <v>0</v>
      </c>
    </row>
    <row r="12" spans="1:4" x14ac:dyDescent="0.2">
      <c r="A12" s="116" t="s">
        <v>23</v>
      </c>
      <c r="B12" s="165">
        <v>0</v>
      </c>
      <c r="C12" s="165">
        <v>0</v>
      </c>
      <c r="D12" s="165">
        <v>0</v>
      </c>
    </row>
    <row r="13" spans="1:4" x14ac:dyDescent="0.2">
      <c r="A13" s="116" t="s">
        <v>40</v>
      </c>
      <c r="B13" s="119">
        <v>1</v>
      </c>
      <c r="C13" s="119">
        <v>0</v>
      </c>
      <c r="D13" s="119">
        <v>1</v>
      </c>
    </row>
    <row r="14" spans="1:4" x14ac:dyDescent="0.2">
      <c r="A14" s="115" t="s">
        <v>24</v>
      </c>
      <c r="B14" s="119">
        <v>0</v>
      </c>
      <c r="C14" s="119">
        <v>5</v>
      </c>
      <c r="D14" s="119">
        <v>8</v>
      </c>
    </row>
    <row r="15" spans="1:4" x14ac:dyDescent="0.2">
      <c r="A15" s="115" t="s">
        <v>25</v>
      </c>
      <c r="B15" s="165">
        <v>0</v>
      </c>
      <c r="C15" s="165">
        <v>0</v>
      </c>
      <c r="D15" s="165">
        <v>0</v>
      </c>
    </row>
    <row r="16" spans="1:4" x14ac:dyDescent="0.2">
      <c r="A16" s="115" t="s">
        <v>50</v>
      </c>
      <c r="B16" s="119">
        <v>0</v>
      </c>
      <c r="C16" s="119">
        <v>0</v>
      </c>
      <c r="D16" s="119">
        <v>0</v>
      </c>
    </row>
    <row r="17" spans="1:4" x14ac:dyDescent="0.2">
      <c r="A17" s="115" t="s">
        <v>26</v>
      </c>
      <c r="B17" s="165">
        <v>0</v>
      </c>
      <c r="C17" s="165">
        <v>0</v>
      </c>
      <c r="D17" s="165">
        <v>0</v>
      </c>
    </row>
    <row r="18" spans="1:4" x14ac:dyDescent="0.2">
      <c r="A18" s="115" t="s">
        <v>45</v>
      </c>
      <c r="B18" s="119">
        <v>1</v>
      </c>
      <c r="C18" s="119">
        <v>0</v>
      </c>
      <c r="D18" s="119">
        <v>3</v>
      </c>
    </row>
    <row r="19" spans="1:4" x14ac:dyDescent="0.2">
      <c r="A19" s="115" t="s">
        <v>27</v>
      </c>
      <c r="B19" s="165">
        <v>0</v>
      </c>
      <c r="C19" s="165">
        <v>0</v>
      </c>
      <c r="D19" s="165">
        <v>0</v>
      </c>
    </row>
    <row r="20" spans="1:4" x14ac:dyDescent="0.2">
      <c r="A20" s="115" t="s">
        <v>43</v>
      </c>
      <c r="B20" s="119">
        <v>0</v>
      </c>
      <c r="C20" s="119">
        <v>4</v>
      </c>
      <c r="D20" s="119">
        <v>1</v>
      </c>
    </row>
    <row r="21" spans="1:4" x14ac:dyDescent="0.2">
      <c r="A21" s="115" t="s">
        <v>28</v>
      </c>
      <c r="B21" s="165">
        <v>0</v>
      </c>
      <c r="C21" s="165">
        <v>0</v>
      </c>
      <c r="D21" s="165">
        <v>0</v>
      </c>
    </row>
    <row r="22" spans="1:4" x14ac:dyDescent="0.2">
      <c r="A22" s="115" t="s">
        <v>29</v>
      </c>
      <c r="B22" s="165">
        <v>0</v>
      </c>
      <c r="C22" s="165">
        <v>0</v>
      </c>
      <c r="D22" s="165">
        <v>0</v>
      </c>
    </row>
    <row r="23" spans="1:4" x14ac:dyDescent="0.2">
      <c r="A23" s="115" t="s">
        <v>47</v>
      </c>
      <c r="B23" s="165">
        <v>0</v>
      </c>
      <c r="C23" s="165">
        <v>0</v>
      </c>
      <c r="D23" s="165">
        <v>0</v>
      </c>
    </row>
    <row r="24" spans="1:4" x14ac:dyDescent="0.2">
      <c r="A24" s="115" t="s">
        <v>30</v>
      </c>
      <c r="B24" s="119">
        <v>5</v>
      </c>
      <c r="C24" s="119">
        <v>6</v>
      </c>
      <c r="D24" s="119">
        <v>24</v>
      </c>
    </row>
    <row r="25" spans="1:4" x14ac:dyDescent="0.2">
      <c r="A25" s="115" t="s">
        <v>31</v>
      </c>
      <c r="B25" s="165">
        <v>0</v>
      </c>
      <c r="C25" s="165">
        <v>0</v>
      </c>
      <c r="D25" s="165">
        <v>0</v>
      </c>
    </row>
    <row r="26" spans="1:4" x14ac:dyDescent="0.2">
      <c r="A26" s="115" t="s">
        <v>32</v>
      </c>
      <c r="B26" s="165">
        <v>0</v>
      </c>
      <c r="C26" s="165">
        <v>0</v>
      </c>
      <c r="D26" s="165">
        <v>0</v>
      </c>
    </row>
    <row r="27" spans="1:4" x14ac:dyDescent="0.2">
      <c r="A27" s="115" t="s">
        <v>33</v>
      </c>
      <c r="B27" s="119">
        <v>7</v>
      </c>
      <c r="C27" s="119">
        <v>3</v>
      </c>
      <c r="D27" s="119">
        <v>56</v>
      </c>
    </row>
    <row r="28" spans="1:4" x14ac:dyDescent="0.2">
      <c r="A28" s="115" t="s">
        <v>34</v>
      </c>
      <c r="B28" s="119">
        <v>1</v>
      </c>
      <c r="C28" s="119">
        <v>0</v>
      </c>
      <c r="D28" s="119">
        <v>33</v>
      </c>
    </row>
    <row r="29" spans="1:4" x14ac:dyDescent="0.2">
      <c r="A29" s="7" t="s">
        <v>35</v>
      </c>
      <c r="B29" s="119">
        <v>0</v>
      </c>
      <c r="C29" s="119">
        <v>0</v>
      </c>
      <c r="D29" s="119">
        <v>0</v>
      </c>
    </row>
    <row r="31" spans="1:4" x14ac:dyDescent="0.2">
      <c r="A31" s="1" t="s">
        <v>100</v>
      </c>
      <c r="B31" s="162">
        <f>SUM(B8,B11,B12,B15,B24,B25)</f>
        <v>5</v>
      </c>
      <c r="C31" s="162">
        <f t="shared" ref="C31:D31" si="0">SUM(C8,C11,C12,C15,C24,C25)</f>
        <v>6</v>
      </c>
      <c r="D31" s="162">
        <f t="shared" si="0"/>
        <v>24</v>
      </c>
    </row>
  </sheetData>
  <sheetProtection password="E185"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opLeftCell="A4" zoomScale="120" zoomScaleNormal="120" workbookViewId="0">
      <pane ySplit="4" topLeftCell="A8" activePane="bottomLeft" state="frozen"/>
      <selection activeCell="Y10" sqref="Y10"/>
      <selection pane="bottomLeft" activeCell="AF19" sqref="AF19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15" width="4.7109375" customWidth="1"/>
    <col min="16" max="16" width="5.140625" customWidth="1"/>
    <col min="17" max="24" width="4.7109375" customWidth="1"/>
    <col min="25" max="25" width="4.5703125" bestFit="1" customWidth="1"/>
    <col min="26" max="26" width="6.85546875" customWidth="1"/>
    <col min="27" max="28" width="4.7109375" hidden="1" customWidth="1"/>
  </cols>
  <sheetData>
    <row r="1" spans="1:28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 ht="15.75" x14ac:dyDescent="0.25">
      <c r="A4" s="4" t="s">
        <v>107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8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8" x14ac:dyDescent="0.2">
      <c r="A6" s="7" t="s">
        <v>69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ht="165.7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12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72</v>
      </c>
      <c r="W7" s="17" t="s">
        <v>15</v>
      </c>
      <c r="X7" s="18" t="s">
        <v>37</v>
      </c>
      <c r="Y7" s="18" t="s">
        <v>16</v>
      </c>
      <c r="Z7" s="17" t="s">
        <v>17</v>
      </c>
      <c r="AA7" s="22" t="s">
        <v>40</v>
      </c>
      <c r="AB7" s="22" t="s">
        <v>41</v>
      </c>
    </row>
    <row r="8" spans="1:28" x14ac:dyDescent="0.2">
      <c r="A8" s="9" t="s">
        <v>18</v>
      </c>
      <c r="B8" s="25">
        <v>103</v>
      </c>
      <c r="C8" s="26">
        <v>85</v>
      </c>
      <c r="D8" s="26">
        <f>SUM(100/B8)*C8</f>
        <v>82.524271844660191</v>
      </c>
      <c r="E8" s="26">
        <v>18</v>
      </c>
      <c r="F8" s="26">
        <f>SUM(100/B8)*E8</f>
        <v>17.475728155339805</v>
      </c>
      <c r="G8" s="26">
        <v>92</v>
      </c>
      <c r="H8" s="26">
        <v>76</v>
      </c>
      <c r="I8" s="26">
        <f>SUM(100/G8)*H8</f>
        <v>82.608695652173907</v>
      </c>
      <c r="J8" s="26">
        <v>16</v>
      </c>
      <c r="K8" s="26">
        <f>SUM(100/G8)*J8</f>
        <v>17.391304347826086</v>
      </c>
      <c r="L8" s="26">
        <v>11</v>
      </c>
      <c r="M8" s="26">
        <v>9</v>
      </c>
      <c r="N8" s="26">
        <f>SUM(100/L8)*M8</f>
        <v>81.818181818181827</v>
      </c>
      <c r="O8" s="26">
        <v>2</v>
      </c>
      <c r="P8" s="26">
        <f>SUM(100/L8)*O8</f>
        <v>18.181818181818183</v>
      </c>
      <c r="Q8" s="28"/>
      <c r="R8" s="25">
        <v>14</v>
      </c>
      <c r="S8" s="25">
        <f>(100/E8)*R8</f>
        <v>77.777777777777771</v>
      </c>
      <c r="T8" s="27">
        <v>4.5999999999999996</v>
      </c>
      <c r="U8" s="30">
        <v>4.0999999999999996</v>
      </c>
      <c r="V8" s="30">
        <f>AVERAGE(T8:U8)</f>
        <v>4.3499999999999996</v>
      </c>
      <c r="W8" s="23">
        <v>4.4000000000000004</v>
      </c>
      <c r="X8" s="30">
        <v>4.2</v>
      </c>
      <c r="Y8" s="30">
        <v>4.0999999999999996</v>
      </c>
      <c r="Z8" s="31">
        <f>AVERAGE(X8:Y8)</f>
        <v>4.1500000000000004</v>
      </c>
      <c r="AA8" s="24">
        <v>4.3</v>
      </c>
      <c r="AB8" s="24">
        <v>4.0999999999999996</v>
      </c>
    </row>
    <row r="9" spans="1:28" x14ac:dyDescent="0.2">
      <c r="A9" s="9" t="s">
        <v>44</v>
      </c>
      <c r="B9" s="25">
        <v>50</v>
      </c>
      <c r="C9" s="26">
        <v>48</v>
      </c>
      <c r="D9" s="26">
        <f t="shared" ref="D9:D31" si="0">SUM(100/B9)*C9</f>
        <v>96</v>
      </c>
      <c r="E9" s="26">
        <v>2</v>
      </c>
      <c r="F9" s="26">
        <f t="shared" ref="F9:F31" si="1">SUM(100/B9)*E9</f>
        <v>4</v>
      </c>
      <c r="G9" s="26">
        <v>46</v>
      </c>
      <c r="H9" s="26">
        <v>44</v>
      </c>
      <c r="I9" s="26">
        <f t="shared" ref="I9:I31" si="2">SUM(100/G9)*H9</f>
        <v>95.65217391304347</v>
      </c>
      <c r="J9" s="26">
        <v>2</v>
      </c>
      <c r="K9" s="26">
        <f t="shared" ref="K9:K31" si="3">SUM(100/G9)*J9</f>
        <v>4.3478260869565215</v>
      </c>
      <c r="L9" s="26">
        <v>4</v>
      </c>
      <c r="M9" s="26">
        <v>4</v>
      </c>
      <c r="N9" s="26">
        <f t="shared" ref="N9:N31" si="4">SUM(100/L9)*M9</f>
        <v>100</v>
      </c>
      <c r="O9" s="167"/>
      <c r="P9" s="167"/>
      <c r="Q9" s="28"/>
      <c r="R9" s="25">
        <v>2</v>
      </c>
      <c r="S9" s="25">
        <f t="shared" ref="S9:S31" si="5">(100/E9)*R9</f>
        <v>100</v>
      </c>
      <c r="T9" s="27">
        <v>4.9000000000000004</v>
      </c>
      <c r="U9" s="30">
        <v>4.4000000000000004</v>
      </c>
      <c r="V9" s="30">
        <f t="shared" ref="V9:V31" si="6">AVERAGE(T9:U9)</f>
        <v>4.6500000000000004</v>
      </c>
      <c r="W9" s="23">
        <v>4.7</v>
      </c>
      <c r="X9" s="30">
        <v>4.9000000000000004</v>
      </c>
      <c r="Y9" s="30">
        <v>4.5999999999999996</v>
      </c>
      <c r="Z9" s="31">
        <f t="shared" ref="Z9:Z31" si="7">AVERAGE(X9:Y9)</f>
        <v>4.75</v>
      </c>
      <c r="AA9" s="24">
        <v>4.8</v>
      </c>
      <c r="AB9" s="24">
        <v>4.3</v>
      </c>
    </row>
    <row r="10" spans="1:28" x14ac:dyDescent="0.2">
      <c r="A10" s="9" t="s">
        <v>42</v>
      </c>
      <c r="B10" s="25">
        <v>33</v>
      </c>
      <c r="C10" s="26">
        <v>28</v>
      </c>
      <c r="D10" s="26">
        <f t="shared" si="0"/>
        <v>84.848484848484844</v>
      </c>
      <c r="E10" s="26">
        <v>5</v>
      </c>
      <c r="F10" s="26">
        <f t="shared" si="1"/>
        <v>15.151515151515152</v>
      </c>
      <c r="G10" s="26">
        <v>33</v>
      </c>
      <c r="H10" s="26">
        <v>28</v>
      </c>
      <c r="I10" s="26">
        <f t="shared" si="2"/>
        <v>84.848484848484844</v>
      </c>
      <c r="J10" s="26">
        <v>5</v>
      </c>
      <c r="K10" s="26">
        <f t="shared" si="3"/>
        <v>15.151515151515152</v>
      </c>
      <c r="L10" s="167"/>
      <c r="M10" s="167"/>
      <c r="N10" s="167"/>
      <c r="O10" s="167"/>
      <c r="P10" s="167"/>
      <c r="Q10" s="28"/>
      <c r="R10" s="25">
        <v>5</v>
      </c>
      <c r="S10" s="25">
        <f t="shared" si="5"/>
        <v>100</v>
      </c>
      <c r="T10" s="27">
        <v>4.87</v>
      </c>
      <c r="U10" s="30">
        <v>4.5999999999999996</v>
      </c>
      <c r="V10" s="30">
        <f t="shared" si="6"/>
        <v>4.7349999999999994</v>
      </c>
      <c r="W10" s="23">
        <v>4.2</v>
      </c>
      <c r="X10" s="30">
        <v>4.0999999999999996</v>
      </c>
      <c r="Y10" s="30">
        <v>4.4000000000000004</v>
      </c>
      <c r="Z10" s="31">
        <f t="shared" si="7"/>
        <v>4.25</v>
      </c>
      <c r="AA10" s="24">
        <v>4.7</v>
      </c>
      <c r="AB10" s="24">
        <v>4.7</v>
      </c>
    </row>
    <row r="11" spans="1:28" x14ac:dyDescent="0.2">
      <c r="A11" s="9" t="s">
        <v>46</v>
      </c>
      <c r="B11" s="25">
        <v>35</v>
      </c>
      <c r="C11" s="26">
        <v>33</v>
      </c>
      <c r="D11" s="26">
        <f t="shared" si="0"/>
        <v>94.285714285714292</v>
      </c>
      <c r="E11" s="26">
        <v>2</v>
      </c>
      <c r="F11" s="26">
        <f t="shared" si="1"/>
        <v>5.7142857142857144</v>
      </c>
      <c r="G11" s="26">
        <v>34</v>
      </c>
      <c r="H11" s="26">
        <v>32</v>
      </c>
      <c r="I11" s="26">
        <f t="shared" si="2"/>
        <v>94.117647058823536</v>
      </c>
      <c r="J11" s="26">
        <v>2</v>
      </c>
      <c r="K11" s="26">
        <f t="shared" ref="K11" si="8">SUM(100/G11)*J11</f>
        <v>5.882352941176471</v>
      </c>
      <c r="L11" s="26">
        <v>1</v>
      </c>
      <c r="M11" s="26">
        <v>1</v>
      </c>
      <c r="N11" s="26">
        <f t="shared" ref="N11" si="9">SUM(100/L11)*M11</f>
        <v>100</v>
      </c>
      <c r="O11" s="167"/>
      <c r="P11" s="167"/>
      <c r="Q11" s="28"/>
      <c r="R11" s="167"/>
      <c r="S11" s="167"/>
      <c r="T11" s="27">
        <v>4.7</v>
      </c>
      <c r="U11" s="30">
        <v>4.8</v>
      </c>
      <c r="V11" s="30">
        <f t="shared" si="6"/>
        <v>4.75</v>
      </c>
      <c r="W11" s="23">
        <v>5.0999999999999996</v>
      </c>
      <c r="X11" s="30">
        <v>4.8</v>
      </c>
      <c r="Y11" s="30">
        <v>4.8</v>
      </c>
      <c r="Z11" s="31">
        <f t="shared" si="7"/>
        <v>4.8</v>
      </c>
      <c r="AA11" s="24">
        <v>4.5999999999999996</v>
      </c>
      <c r="AB11" s="24">
        <v>4.5</v>
      </c>
    </row>
    <row r="12" spans="1:28" x14ac:dyDescent="0.2">
      <c r="A12" s="9" t="s">
        <v>20</v>
      </c>
      <c r="B12" s="25">
        <v>36</v>
      </c>
      <c r="C12" s="26">
        <v>28</v>
      </c>
      <c r="D12" s="26">
        <f t="shared" si="0"/>
        <v>77.777777777777771</v>
      </c>
      <c r="E12" s="26">
        <v>8</v>
      </c>
      <c r="F12" s="26">
        <f t="shared" si="1"/>
        <v>22.222222222222221</v>
      </c>
      <c r="G12" s="26">
        <v>32</v>
      </c>
      <c r="H12" s="26">
        <v>27</v>
      </c>
      <c r="I12" s="26">
        <f t="shared" si="2"/>
        <v>84.375</v>
      </c>
      <c r="J12" s="26">
        <v>5</v>
      </c>
      <c r="K12" s="26">
        <f t="shared" si="3"/>
        <v>15.625</v>
      </c>
      <c r="L12" s="26">
        <v>4</v>
      </c>
      <c r="M12" s="26">
        <v>1</v>
      </c>
      <c r="N12" s="26">
        <f t="shared" si="4"/>
        <v>25</v>
      </c>
      <c r="O12" s="26">
        <v>3</v>
      </c>
      <c r="P12" s="26">
        <f t="shared" ref="P12:P30" si="10">SUM(100/L12)*O12</f>
        <v>75</v>
      </c>
      <c r="Q12" s="28"/>
      <c r="R12" s="25">
        <v>5</v>
      </c>
      <c r="S12" s="25">
        <f t="shared" si="5"/>
        <v>62.5</v>
      </c>
      <c r="T12" s="27">
        <v>4.3</v>
      </c>
      <c r="U12" s="30">
        <v>4.3</v>
      </c>
      <c r="V12" s="30">
        <f t="shared" si="6"/>
        <v>4.3</v>
      </c>
      <c r="W12" s="23">
        <v>4.2</v>
      </c>
      <c r="X12" s="30">
        <v>4.0999999999999996</v>
      </c>
      <c r="Y12" s="30">
        <v>4.0999999999999996</v>
      </c>
      <c r="Z12" s="31">
        <f t="shared" si="7"/>
        <v>4.0999999999999996</v>
      </c>
      <c r="AA12" s="24">
        <v>4.5</v>
      </c>
      <c r="AB12" s="24">
        <v>4.2</v>
      </c>
    </row>
    <row r="13" spans="1:28" x14ac:dyDescent="0.2">
      <c r="A13" s="9" t="s">
        <v>21</v>
      </c>
      <c r="B13" s="25">
        <v>14</v>
      </c>
      <c r="C13" s="26">
        <v>11</v>
      </c>
      <c r="D13" s="26">
        <f t="shared" si="0"/>
        <v>78.571428571428569</v>
      </c>
      <c r="E13" s="26">
        <v>3</v>
      </c>
      <c r="F13" s="26">
        <f t="shared" si="1"/>
        <v>21.428571428571431</v>
      </c>
      <c r="G13" s="26">
        <v>13</v>
      </c>
      <c r="H13" s="26">
        <v>10</v>
      </c>
      <c r="I13" s="26">
        <f t="shared" si="2"/>
        <v>76.92307692307692</v>
      </c>
      <c r="J13" s="26">
        <v>3</v>
      </c>
      <c r="K13" s="26">
        <f t="shared" si="3"/>
        <v>23.076923076923077</v>
      </c>
      <c r="L13" s="26">
        <v>1</v>
      </c>
      <c r="M13" s="26">
        <v>1</v>
      </c>
      <c r="N13" s="26">
        <f t="shared" si="4"/>
        <v>100</v>
      </c>
      <c r="O13" s="167"/>
      <c r="P13" s="167"/>
      <c r="Q13" s="28"/>
      <c r="R13" s="25">
        <v>2</v>
      </c>
      <c r="S13" s="25">
        <f t="shared" si="5"/>
        <v>66.666666666666671</v>
      </c>
      <c r="T13" s="27">
        <v>4.8</v>
      </c>
      <c r="U13" s="30">
        <v>4.5</v>
      </c>
      <c r="V13" s="30">
        <f t="shared" si="6"/>
        <v>4.6500000000000004</v>
      </c>
      <c r="W13" s="23">
        <v>4.4000000000000004</v>
      </c>
      <c r="X13" s="30">
        <v>4.3</v>
      </c>
      <c r="Y13" s="30">
        <v>4.3</v>
      </c>
      <c r="Z13" s="31">
        <f t="shared" si="7"/>
        <v>4.3</v>
      </c>
      <c r="AA13" s="24">
        <v>4.8</v>
      </c>
      <c r="AB13" s="24">
        <v>4.3</v>
      </c>
    </row>
    <row r="14" spans="1:28" x14ac:dyDescent="0.2">
      <c r="A14" s="13" t="s">
        <v>22</v>
      </c>
      <c r="B14" s="25">
        <v>54</v>
      </c>
      <c r="C14" s="26">
        <v>49</v>
      </c>
      <c r="D14" s="26">
        <f t="shared" si="0"/>
        <v>90.740740740740748</v>
      </c>
      <c r="E14" s="26">
        <v>5</v>
      </c>
      <c r="F14" s="26">
        <f t="shared" si="1"/>
        <v>9.2592592592592595</v>
      </c>
      <c r="G14" s="26">
        <v>54</v>
      </c>
      <c r="H14" s="26">
        <v>49</v>
      </c>
      <c r="I14" s="26">
        <f t="shared" ref="I14" si="11">SUM(100/G14)*H14</f>
        <v>90.740740740740748</v>
      </c>
      <c r="J14" s="26">
        <v>5</v>
      </c>
      <c r="K14" s="26">
        <f t="shared" ref="K14" si="12">SUM(100/G14)*J14</f>
        <v>9.2592592592592595</v>
      </c>
      <c r="L14" s="167"/>
      <c r="M14" s="167"/>
      <c r="N14" s="167"/>
      <c r="O14" s="167"/>
      <c r="P14" s="167"/>
      <c r="Q14" s="28"/>
      <c r="R14" s="25">
        <v>5</v>
      </c>
      <c r="S14" s="25">
        <f t="shared" si="5"/>
        <v>100</v>
      </c>
      <c r="T14" s="27"/>
      <c r="U14" s="30"/>
      <c r="V14" s="30"/>
      <c r="W14" s="23"/>
      <c r="X14" s="30"/>
      <c r="Y14" s="30"/>
      <c r="Z14" s="31" t="e">
        <f t="shared" si="7"/>
        <v>#DIV/0!</v>
      </c>
      <c r="AA14" s="24">
        <v>4.5</v>
      </c>
      <c r="AB14" s="24">
        <v>4.5</v>
      </c>
    </row>
    <row r="15" spans="1:28" x14ac:dyDescent="0.2">
      <c r="A15" s="13" t="s">
        <v>23</v>
      </c>
      <c r="B15" s="25">
        <v>34</v>
      </c>
      <c r="C15" s="26">
        <v>28</v>
      </c>
      <c r="D15" s="26">
        <f t="shared" si="0"/>
        <v>82.352941176470594</v>
      </c>
      <c r="E15" s="26">
        <v>6</v>
      </c>
      <c r="F15" s="26">
        <f t="shared" si="1"/>
        <v>17.647058823529413</v>
      </c>
      <c r="G15" s="26">
        <v>30</v>
      </c>
      <c r="H15" s="26">
        <v>24</v>
      </c>
      <c r="I15" s="26">
        <f t="shared" si="2"/>
        <v>80</v>
      </c>
      <c r="J15" s="26">
        <v>6</v>
      </c>
      <c r="K15" s="26">
        <f t="shared" si="3"/>
        <v>20</v>
      </c>
      <c r="L15" s="26">
        <v>4</v>
      </c>
      <c r="M15" s="26">
        <v>4</v>
      </c>
      <c r="N15" s="26">
        <f t="shared" si="4"/>
        <v>100</v>
      </c>
      <c r="O15" s="167"/>
      <c r="P15" s="167"/>
      <c r="Q15" s="28"/>
      <c r="R15" s="25">
        <v>5</v>
      </c>
      <c r="S15" s="25">
        <f t="shared" si="5"/>
        <v>83.333333333333343</v>
      </c>
      <c r="T15" s="27">
        <v>4.8</v>
      </c>
      <c r="U15" s="30">
        <v>4.4000000000000004</v>
      </c>
      <c r="V15" s="30">
        <f t="shared" si="6"/>
        <v>4.5999999999999996</v>
      </c>
      <c r="W15" s="23">
        <v>4</v>
      </c>
      <c r="X15" s="30">
        <v>3.8</v>
      </c>
      <c r="Y15" s="30">
        <v>3.9</v>
      </c>
      <c r="Z15" s="31">
        <f t="shared" si="7"/>
        <v>3.8499999999999996</v>
      </c>
      <c r="AA15" s="24">
        <v>4.3</v>
      </c>
      <c r="AB15" s="24">
        <v>4.3</v>
      </c>
    </row>
    <row r="16" spans="1:28" x14ac:dyDescent="0.2">
      <c r="A16" s="13" t="s">
        <v>40</v>
      </c>
      <c r="B16" s="25">
        <v>24</v>
      </c>
      <c r="C16" s="26">
        <v>19</v>
      </c>
      <c r="D16" s="26">
        <f t="shared" si="0"/>
        <v>79.166666666666671</v>
      </c>
      <c r="E16" s="26">
        <v>5</v>
      </c>
      <c r="F16" s="26">
        <f t="shared" si="1"/>
        <v>20.833333333333336</v>
      </c>
      <c r="G16" s="26">
        <v>19</v>
      </c>
      <c r="H16" s="26">
        <v>14</v>
      </c>
      <c r="I16" s="26">
        <f t="shared" si="2"/>
        <v>73.684210526315795</v>
      </c>
      <c r="J16" s="26">
        <v>5</v>
      </c>
      <c r="K16" s="26">
        <f t="shared" si="3"/>
        <v>26.315789473684212</v>
      </c>
      <c r="L16" s="26">
        <v>5</v>
      </c>
      <c r="M16" s="26">
        <v>5</v>
      </c>
      <c r="N16" s="26">
        <f t="shared" si="4"/>
        <v>100</v>
      </c>
      <c r="O16" s="167"/>
      <c r="P16" s="167"/>
      <c r="Q16" s="28"/>
      <c r="R16" s="25">
        <v>5</v>
      </c>
      <c r="S16" s="25">
        <f t="shared" si="5"/>
        <v>100</v>
      </c>
      <c r="T16" s="27">
        <v>4.5999999999999996</v>
      </c>
      <c r="U16" s="30">
        <v>4.0999999999999996</v>
      </c>
      <c r="V16" s="30">
        <f t="shared" si="6"/>
        <v>4.3499999999999996</v>
      </c>
      <c r="W16" s="23">
        <v>4.2</v>
      </c>
      <c r="X16" s="30">
        <v>4</v>
      </c>
      <c r="Y16" s="30">
        <v>4</v>
      </c>
      <c r="Z16" s="31">
        <f t="shared" si="7"/>
        <v>4</v>
      </c>
      <c r="AA16" s="24">
        <v>4.5</v>
      </c>
      <c r="AB16" s="24">
        <v>4.2</v>
      </c>
    </row>
    <row r="17" spans="1:29" x14ac:dyDescent="0.2">
      <c r="A17" s="9" t="s">
        <v>24</v>
      </c>
      <c r="B17" s="25">
        <v>37</v>
      </c>
      <c r="C17" s="26">
        <v>33</v>
      </c>
      <c r="D17" s="26">
        <f t="shared" si="0"/>
        <v>89.189189189189193</v>
      </c>
      <c r="E17" s="26">
        <v>4</v>
      </c>
      <c r="F17" s="26">
        <f t="shared" si="1"/>
        <v>10.810810810810811</v>
      </c>
      <c r="G17" s="26">
        <v>36</v>
      </c>
      <c r="H17" s="26">
        <v>32</v>
      </c>
      <c r="I17" s="26">
        <f t="shared" si="2"/>
        <v>88.888888888888886</v>
      </c>
      <c r="J17" s="26">
        <v>4</v>
      </c>
      <c r="K17" s="26">
        <f t="shared" si="3"/>
        <v>11.111111111111111</v>
      </c>
      <c r="L17" s="26">
        <v>1</v>
      </c>
      <c r="M17" s="26">
        <v>1</v>
      </c>
      <c r="N17" s="26">
        <f t="shared" si="4"/>
        <v>100</v>
      </c>
      <c r="O17" s="167"/>
      <c r="P17" s="167"/>
      <c r="Q17" s="28"/>
      <c r="R17" s="25">
        <v>4</v>
      </c>
      <c r="S17" s="25">
        <f t="shared" si="5"/>
        <v>100</v>
      </c>
      <c r="T17" s="27">
        <v>4.5</v>
      </c>
      <c r="U17" s="30">
        <v>4.8</v>
      </c>
      <c r="V17" s="30">
        <f t="shared" si="6"/>
        <v>4.6500000000000004</v>
      </c>
      <c r="W17" s="23">
        <v>4.4000000000000004</v>
      </c>
      <c r="X17" s="30">
        <v>4.7</v>
      </c>
      <c r="Y17" s="30">
        <v>4.4000000000000004</v>
      </c>
      <c r="Z17" s="31">
        <f t="shared" si="7"/>
        <v>4.5500000000000007</v>
      </c>
      <c r="AA17" s="24">
        <v>4.5</v>
      </c>
      <c r="AB17" s="24">
        <v>4.5999999999999996</v>
      </c>
    </row>
    <row r="18" spans="1:29" x14ac:dyDescent="0.2">
      <c r="A18" s="9" t="s">
        <v>73</v>
      </c>
      <c r="B18" s="25">
        <v>14</v>
      </c>
      <c r="C18" s="26">
        <v>12</v>
      </c>
      <c r="D18" s="26">
        <f t="shared" si="0"/>
        <v>85.714285714285722</v>
      </c>
      <c r="E18" s="26">
        <v>2</v>
      </c>
      <c r="F18" s="26">
        <f t="shared" si="1"/>
        <v>14.285714285714286</v>
      </c>
      <c r="G18" s="26">
        <v>11</v>
      </c>
      <c r="H18" s="26">
        <v>9</v>
      </c>
      <c r="I18" s="26">
        <f t="shared" si="2"/>
        <v>81.818181818181827</v>
      </c>
      <c r="J18" s="26">
        <v>9</v>
      </c>
      <c r="K18" s="26">
        <f t="shared" si="3"/>
        <v>81.818181818181827</v>
      </c>
      <c r="L18" s="26">
        <v>3</v>
      </c>
      <c r="M18" s="26">
        <v>3</v>
      </c>
      <c r="N18" s="26">
        <f t="shared" si="4"/>
        <v>100</v>
      </c>
      <c r="O18" s="167"/>
      <c r="P18" s="167"/>
      <c r="Q18" s="28"/>
      <c r="R18" s="25">
        <v>2</v>
      </c>
      <c r="S18" s="25">
        <f t="shared" si="5"/>
        <v>100</v>
      </c>
      <c r="T18" s="27">
        <v>4.4000000000000004</v>
      </c>
      <c r="U18" s="30">
        <v>4.5</v>
      </c>
      <c r="V18" s="30">
        <f t="shared" si="6"/>
        <v>4.45</v>
      </c>
      <c r="W18" s="23">
        <v>4.4000000000000004</v>
      </c>
      <c r="X18" s="30">
        <v>4</v>
      </c>
      <c r="Y18" s="30">
        <v>4</v>
      </c>
      <c r="Z18" s="31">
        <f t="shared" si="7"/>
        <v>4</v>
      </c>
      <c r="AA18" s="24"/>
      <c r="AB18" s="24"/>
    </row>
    <row r="19" spans="1:29" x14ac:dyDescent="0.2">
      <c r="A19" s="9" t="s">
        <v>25</v>
      </c>
      <c r="B19" s="25">
        <v>20</v>
      </c>
      <c r="C19" s="26">
        <v>15</v>
      </c>
      <c r="D19" s="26">
        <f t="shared" si="0"/>
        <v>75</v>
      </c>
      <c r="E19" s="26">
        <v>5</v>
      </c>
      <c r="F19" s="26">
        <f t="shared" si="1"/>
        <v>25</v>
      </c>
      <c r="G19" s="26">
        <v>20</v>
      </c>
      <c r="H19" s="26">
        <v>15</v>
      </c>
      <c r="I19" s="26">
        <f t="shared" si="2"/>
        <v>75</v>
      </c>
      <c r="J19" s="26">
        <v>5</v>
      </c>
      <c r="K19" s="26">
        <f t="shared" si="3"/>
        <v>25</v>
      </c>
      <c r="L19" s="167"/>
      <c r="M19" s="167"/>
      <c r="N19" s="167"/>
      <c r="O19" s="167"/>
      <c r="P19" s="167"/>
      <c r="Q19" s="28"/>
      <c r="R19" s="25">
        <v>5</v>
      </c>
      <c r="S19" s="25">
        <f t="shared" si="5"/>
        <v>100</v>
      </c>
      <c r="T19" s="27">
        <v>4.5999999999999996</v>
      </c>
      <c r="U19" s="30">
        <v>4.4000000000000004</v>
      </c>
      <c r="V19" s="30">
        <f t="shared" si="6"/>
        <v>4.5</v>
      </c>
      <c r="W19" s="23">
        <v>4.2</v>
      </c>
      <c r="X19" s="30">
        <v>4.0999999999999996</v>
      </c>
      <c r="Y19" s="30">
        <v>3.8</v>
      </c>
      <c r="Z19" s="31">
        <f t="shared" si="7"/>
        <v>3.9499999999999997</v>
      </c>
      <c r="AA19" s="24">
        <v>4.8</v>
      </c>
      <c r="AB19" s="24">
        <v>4.5999999999999996</v>
      </c>
    </row>
    <row r="20" spans="1:29" x14ac:dyDescent="0.2">
      <c r="A20" s="9" t="s">
        <v>93</v>
      </c>
      <c r="B20" s="25">
        <v>96</v>
      </c>
      <c r="C20" s="26">
        <v>82</v>
      </c>
      <c r="D20" s="26">
        <f t="shared" si="0"/>
        <v>85.416666666666671</v>
      </c>
      <c r="E20" s="26">
        <v>14</v>
      </c>
      <c r="F20" s="26">
        <f t="shared" si="1"/>
        <v>14.583333333333334</v>
      </c>
      <c r="G20" s="26">
        <v>86</v>
      </c>
      <c r="H20" s="26">
        <v>72</v>
      </c>
      <c r="I20" s="26">
        <f t="shared" si="2"/>
        <v>83.720930232558146</v>
      </c>
      <c r="J20" s="26">
        <v>14</v>
      </c>
      <c r="K20" s="26">
        <f t="shared" si="3"/>
        <v>16.279069767441861</v>
      </c>
      <c r="L20" s="26">
        <v>10</v>
      </c>
      <c r="M20" s="26">
        <v>10</v>
      </c>
      <c r="N20" s="26">
        <f t="shared" si="4"/>
        <v>100</v>
      </c>
      <c r="O20" s="167"/>
      <c r="P20" s="167"/>
      <c r="Q20" s="28"/>
      <c r="R20" s="25">
        <v>13</v>
      </c>
      <c r="S20" s="25">
        <f t="shared" si="5"/>
        <v>92.857142857142861</v>
      </c>
      <c r="T20" s="27">
        <v>4.8</v>
      </c>
      <c r="U20" s="30">
        <v>4.4000000000000004</v>
      </c>
      <c r="V20" s="30">
        <f t="shared" si="6"/>
        <v>4.5999999999999996</v>
      </c>
      <c r="W20" s="23">
        <v>4.4000000000000004</v>
      </c>
      <c r="X20" s="30">
        <v>4.2</v>
      </c>
      <c r="Y20" s="30">
        <v>4.2</v>
      </c>
      <c r="Z20" s="31">
        <f t="shared" si="7"/>
        <v>4.2</v>
      </c>
      <c r="AA20" s="24">
        <v>4.3</v>
      </c>
      <c r="AB20" s="24">
        <v>4.3</v>
      </c>
      <c r="AC20" t="s">
        <v>108</v>
      </c>
    </row>
    <row r="21" spans="1:29" x14ac:dyDescent="0.2">
      <c r="A21" s="9" t="s">
        <v>45</v>
      </c>
      <c r="B21" s="25">
        <v>8</v>
      </c>
      <c r="C21" s="26">
        <v>8</v>
      </c>
      <c r="D21" s="26">
        <f t="shared" si="0"/>
        <v>100</v>
      </c>
      <c r="E21" s="167"/>
      <c r="F21" s="167"/>
      <c r="G21" s="26">
        <v>8</v>
      </c>
      <c r="H21" s="26">
        <v>8</v>
      </c>
      <c r="I21" s="26">
        <f t="shared" si="2"/>
        <v>100</v>
      </c>
      <c r="J21" s="167"/>
      <c r="K21" s="167"/>
      <c r="L21" s="167"/>
      <c r="M21" s="167"/>
      <c r="N21" s="167"/>
      <c r="O21" s="167"/>
      <c r="P21" s="167"/>
      <c r="Q21" s="28"/>
      <c r="R21" s="167"/>
      <c r="S21" s="167"/>
      <c r="T21" s="27">
        <v>4.9000000000000004</v>
      </c>
      <c r="U21" s="30">
        <v>4.9000000000000004</v>
      </c>
      <c r="V21" s="30">
        <f t="shared" si="6"/>
        <v>4.9000000000000004</v>
      </c>
      <c r="W21" s="23">
        <v>4.5999999999999996</v>
      </c>
      <c r="X21" s="30">
        <v>4.5</v>
      </c>
      <c r="Y21" s="30">
        <v>4.8</v>
      </c>
      <c r="Z21" s="31">
        <f t="shared" si="7"/>
        <v>4.6500000000000004</v>
      </c>
      <c r="AA21" s="24">
        <v>4.4000000000000004</v>
      </c>
      <c r="AB21" s="24">
        <v>4.5</v>
      </c>
    </row>
    <row r="22" spans="1:29" x14ac:dyDescent="0.2">
      <c r="A22" s="9" t="s">
        <v>27</v>
      </c>
      <c r="B22" s="26">
        <v>31</v>
      </c>
      <c r="C22" s="26">
        <v>25</v>
      </c>
      <c r="D22" s="26">
        <f t="shared" si="0"/>
        <v>80.645161290322577</v>
      </c>
      <c r="E22" s="26">
        <v>6</v>
      </c>
      <c r="F22" s="26">
        <f t="shared" si="1"/>
        <v>19.354838709677416</v>
      </c>
      <c r="G22" s="26">
        <v>29</v>
      </c>
      <c r="H22" s="26">
        <v>24</v>
      </c>
      <c r="I22" s="26">
        <f t="shared" si="2"/>
        <v>82.758620689655174</v>
      </c>
      <c r="J22" s="26">
        <v>5</v>
      </c>
      <c r="K22" s="26">
        <f t="shared" si="3"/>
        <v>17.241379310344826</v>
      </c>
      <c r="L22" s="26">
        <v>2</v>
      </c>
      <c r="M22" s="26">
        <v>1</v>
      </c>
      <c r="N22" s="26">
        <f t="shared" si="4"/>
        <v>50</v>
      </c>
      <c r="O22" s="26">
        <v>1</v>
      </c>
      <c r="P22" s="26">
        <f t="shared" si="10"/>
        <v>50</v>
      </c>
      <c r="Q22" s="28"/>
      <c r="R22" s="25">
        <v>6</v>
      </c>
      <c r="S22" s="25">
        <f t="shared" si="5"/>
        <v>100</v>
      </c>
      <c r="T22" s="27">
        <v>4.5999999999999996</v>
      </c>
      <c r="U22" s="30">
        <v>4.3</v>
      </c>
      <c r="V22" s="30">
        <f t="shared" si="6"/>
        <v>4.4499999999999993</v>
      </c>
      <c r="W22" s="23">
        <v>4.2</v>
      </c>
      <c r="X22" s="30">
        <v>3.9</v>
      </c>
      <c r="Y22" s="30">
        <v>4</v>
      </c>
      <c r="Z22" s="31">
        <f t="shared" si="7"/>
        <v>3.95</v>
      </c>
      <c r="AA22" s="24">
        <v>4.5</v>
      </c>
      <c r="AB22" s="24">
        <v>4.4000000000000004</v>
      </c>
    </row>
    <row r="23" spans="1:29" x14ac:dyDescent="0.2">
      <c r="A23" s="9" t="s">
        <v>43</v>
      </c>
      <c r="B23" s="25">
        <v>21</v>
      </c>
      <c r="C23" s="26">
        <v>19</v>
      </c>
      <c r="D23" s="26">
        <f t="shared" si="0"/>
        <v>90.476190476190482</v>
      </c>
      <c r="E23" s="26">
        <v>2</v>
      </c>
      <c r="F23" s="26">
        <f t="shared" si="1"/>
        <v>9.5238095238095237</v>
      </c>
      <c r="G23" s="26">
        <v>19</v>
      </c>
      <c r="H23" s="26">
        <v>17</v>
      </c>
      <c r="I23" s="26">
        <f t="shared" si="2"/>
        <v>89.473684210526329</v>
      </c>
      <c r="J23" s="26">
        <v>2</v>
      </c>
      <c r="K23" s="26">
        <f t="shared" si="3"/>
        <v>10.526315789473685</v>
      </c>
      <c r="L23" s="26">
        <v>2</v>
      </c>
      <c r="M23" s="26">
        <v>2</v>
      </c>
      <c r="N23" s="26">
        <f t="shared" si="4"/>
        <v>100</v>
      </c>
      <c r="O23" s="26">
        <v>0</v>
      </c>
      <c r="P23" s="26">
        <f t="shared" si="10"/>
        <v>0</v>
      </c>
      <c r="Q23" s="28"/>
      <c r="R23" s="25">
        <v>2</v>
      </c>
      <c r="S23" s="25">
        <f t="shared" si="5"/>
        <v>100</v>
      </c>
      <c r="T23" s="27">
        <v>4.9000000000000004</v>
      </c>
      <c r="U23" s="30">
        <v>4.4000000000000004</v>
      </c>
      <c r="V23" s="30">
        <f t="shared" si="6"/>
        <v>4.6500000000000004</v>
      </c>
      <c r="W23" s="23">
        <v>4.5999999999999996</v>
      </c>
      <c r="X23" s="30">
        <v>4.2</v>
      </c>
      <c r="Y23" s="30">
        <v>4.3</v>
      </c>
      <c r="Z23" s="31">
        <f t="shared" si="7"/>
        <v>4.25</v>
      </c>
      <c r="AA23" s="24">
        <v>4.7</v>
      </c>
      <c r="AB23" s="24">
        <v>4.4000000000000004</v>
      </c>
    </row>
    <row r="24" spans="1:29" x14ac:dyDescent="0.2">
      <c r="A24" s="9" t="s">
        <v>28</v>
      </c>
      <c r="B24" s="25">
        <v>42</v>
      </c>
      <c r="C24" s="26">
        <v>39</v>
      </c>
      <c r="D24" s="26">
        <f t="shared" si="0"/>
        <v>92.857142857142861</v>
      </c>
      <c r="E24" s="26">
        <v>3</v>
      </c>
      <c r="F24" s="26">
        <f t="shared" si="1"/>
        <v>7.1428571428571423</v>
      </c>
      <c r="G24" s="26">
        <v>42</v>
      </c>
      <c r="H24" s="26">
        <v>39</v>
      </c>
      <c r="I24" s="26">
        <f t="shared" si="2"/>
        <v>92.857142857142861</v>
      </c>
      <c r="J24" s="26">
        <v>3</v>
      </c>
      <c r="K24" s="26">
        <f t="shared" si="3"/>
        <v>7.1428571428571423</v>
      </c>
      <c r="L24" s="167"/>
      <c r="M24" s="167"/>
      <c r="N24" s="167"/>
      <c r="O24" s="167"/>
      <c r="P24" s="167"/>
      <c r="Q24" s="28"/>
      <c r="R24" s="25">
        <v>3</v>
      </c>
      <c r="S24" s="25">
        <f t="shared" si="5"/>
        <v>100</v>
      </c>
      <c r="T24" s="27">
        <v>4.8</v>
      </c>
      <c r="U24" s="30">
        <v>4.9000000000000004</v>
      </c>
      <c r="V24" s="30">
        <f t="shared" si="6"/>
        <v>4.8499999999999996</v>
      </c>
      <c r="W24" s="23">
        <v>4.5</v>
      </c>
      <c r="X24" s="30">
        <v>4.5999999999999996</v>
      </c>
      <c r="Y24" s="30">
        <v>4.4000000000000004</v>
      </c>
      <c r="Z24" s="31">
        <f t="shared" si="7"/>
        <v>4.5</v>
      </c>
      <c r="AA24" s="24">
        <v>4.8</v>
      </c>
      <c r="AB24" s="24">
        <v>4.5</v>
      </c>
    </row>
    <row r="25" spans="1:29" x14ac:dyDescent="0.2">
      <c r="A25" s="9" t="s">
        <v>29</v>
      </c>
      <c r="B25" s="25">
        <v>69</v>
      </c>
      <c r="C25" s="26">
        <v>56</v>
      </c>
      <c r="D25" s="26">
        <f t="shared" si="0"/>
        <v>81.159420289855078</v>
      </c>
      <c r="E25" s="26">
        <v>13</v>
      </c>
      <c r="F25" s="26">
        <f t="shared" si="1"/>
        <v>18.840579710144926</v>
      </c>
      <c r="G25" s="26">
        <v>59</v>
      </c>
      <c r="H25" s="26">
        <v>47</v>
      </c>
      <c r="I25" s="26">
        <f t="shared" si="2"/>
        <v>79.66101694915254</v>
      </c>
      <c r="J25" s="26">
        <v>12</v>
      </c>
      <c r="K25" s="26">
        <f t="shared" si="3"/>
        <v>20.338983050847457</v>
      </c>
      <c r="L25" s="26">
        <v>10</v>
      </c>
      <c r="M25" s="26">
        <v>9</v>
      </c>
      <c r="N25" s="26">
        <f t="shared" si="4"/>
        <v>90</v>
      </c>
      <c r="O25" s="26">
        <v>1</v>
      </c>
      <c r="P25" s="26">
        <f t="shared" si="10"/>
        <v>10</v>
      </c>
      <c r="Q25" s="28"/>
      <c r="R25" s="25">
        <v>13</v>
      </c>
      <c r="S25" s="25">
        <f t="shared" si="5"/>
        <v>100</v>
      </c>
      <c r="T25" s="27">
        <v>4.8</v>
      </c>
      <c r="U25" s="30">
        <v>4.4000000000000004</v>
      </c>
      <c r="V25" s="30">
        <f t="shared" si="6"/>
        <v>4.5999999999999996</v>
      </c>
      <c r="W25" s="23">
        <v>4.2</v>
      </c>
      <c r="X25" s="30">
        <v>4.3</v>
      </c>
      <c r="Y25" s="30">
        <v>4.4000000000000004</v>
      </c>
      <c r="Z25" s="31">
        <f t="shared" si="7"/>
        <v>4.3499999999999996</v>
      </c>
      <c r="AA25" s="24">
        <v>4.5</v>
      </c>
      <c r="AB25" s="24">
        <v>4.5999999999999996</v>
      </c>
    </row>
    <row r="26" spans="1:29" x14ac:dyDescent="0.2">
      <c r="A26" s="9" t="s">
        <v>47</v>
      </c>
      <c r="B26" s="25">
        <v>7</v>
      </c>
      <c r="C26" s="26">
        <v>4</v>
      </c>
      <c r="D26" s="26">
        <f t="shared" si="0"/>
        <v>57.142857142857146</v>
      </c>
      <c r="E26" s="26">
        <v>3</v>
      </c>
      <c r="F26" s="26">
        <f t="shared" si="1"/>
        <v>42.857142857142861</v>
      </c>
      <c r="G26" s="26">
        <v>6</v>
      </c>
      <c r="H26" s="26">
        <v>3</v>
      </c>
      <c r="I26" s="26">
        <f t="shared" si="2"/>
        <v>50</v>
      </c>
      <c r="J26" s="26">
        <v>3</v>
      </c>
      <c r="K26" s="26">
        <f t="shared" si="3"/>
        <v>50</v>
      </c>
      <c r="L26" s="26">
        <v>1</v>
      </c>
      <c r="M26" s="26">
        <v>1</v>
      </c>
      <c r="N26" s="26">
        <f t="shared" si="4"/>
        <v>100</v>
      </c>
      <c r="O26" s="167"/>
      <c r="P26" s="167"/>
      <c r="Q26" s="28"/>
      <c r="R26" s="25">
        <v>3</v>
      </c>
      <c r="S26" s="25">
        <f t="shared" si="5"/>
        <v>100</v>
      </c>
      <c r="T26" s="27">
        <v>4.4000000000000004</v>
      </c>
      <c r="U26" s="30">
        <v>4.5999999999999996</v>
      </c>
      <c r="V26" s="30">
        <f t="shared" si="6"/>
        <v>4.5</v>
      </c>
      <c r="W26" s="23">
        <v>4</v>
      </c>
      <c r="X26" s="30">
        <v>4.3</v>
      </c>
      <c r="Y26" s="30">
        <v>4.3</v>
      </c>
      <c r="Z26" s="31">
        <f t="shared" si="7"/>
        <v>4.3</v>
      </c>
      <c r="AA26" s="24">
        <v>4.7</v>
      </c>
      <c r="AB26" s="24">
        <v>4.5</v>
      </c>
    </row>
    <row r="27" spans="1:29" x14ac:dyDescent="0.2">
      <c r="A27" s="9" t="s">
        <v>30</v>
      </c>
      <c r="B27" s="25">
        <v>87</v>
      </c>
      <c r="C27" s="26">
        <v>72</v>
      </c>
      <c r="D27" s="26">
        <f t="shared" si="0"/>
        <v>82.758620689655174</v>
      </c>
      <c r="E27" s="26">
        <v>15</v>
      </c>
      <c r="F27" s="26">
        <f t="shared" si="1"/>
        <v>17.241379310344826</v>
      </c>
      <c r="G27" s="26">
        <v>77</v>
      </c>
      <c r="H27" s="26">
        <v>65</v>
      </c>
      <c r="I27" s="26">
        <f t="shared" si="2"/>
        <v>84.415584415584419</v>
      </c>
      <c r="J27" s="26">
        <v>12</v>
      </c>
      <c r="K27" s="26">
        <f t="shared" si="3"/>
        <v>15.584415584415584</v>
      </c>
      <c r="L27" s="26">
        <v>10</v>
      </c>
      <c r="M27" s="26">
        <v>7</v>
      </c>
      <c r="N27" s="26">
        <f t="shared" si="4"/>
        <v>70</v>
      </c>
      <c r="O27" s="26">
        <v>3</v>
      </c>
      <c r="P27" s="26">
        <f t="shared" si="10"/>
        <v>30</v>
      </c>
      <c r="Q27" s="28"/>
      <c r="R27" s="25">
        <v>9</v>
      </c>
      <c r="S27" s="25">
        <f t="shared" si="5"/>
        <v>60</v>
      </c>
      <c r="T27" s="27">
        <v>4.6100000000000003</v>
      </c>
      <c r="U27" s="30">
        <v>4.58</v>
      </c>
      <c r="V27" s="30">
        <f t="shared" si="6"/>
        <v>4.5950000000000006</v>
      </c>
      <c r="W27" s="23">
        <v>4.3</v>
      </c>
      <c r="X27" s="30">
        <v>4.3</v>
      </c>
      <c r="Y27" s="30">
        <v>4.0999999999999996</v>
      </c>
      <c r="Z27" s="31">
        <f t="shared" si="7"/>
        <v>4.1999999999999993</v>
      </c>
      <c r="AA27" s="24">
        <v>4.7</v>
      </c>
      <c r="AB27" s="24">
        <v>4.5</v>
      </c>
    </row>
    <row r="28" spans="1:29" x14ac:dyDescent="0.2">
      <c r="A28" s="9" t="s">
        <v>31</v>
      </c>
      <c r="B28" s="25">
        <v>67</v>
      </c>
      <c r="C28" s="26">
        <v>62</v>
      </c>
      <c r="D28" s="26">
        <f t="shared" si="0"/>
        <v>92.53731343283583</v>
      </c>
      <c r="E28" s="26">
        <v>5</v>
      </c>
      <c r="F28" s="26">
        <f t="shared" si="1"/>
        <v>7.4626865671641793</v>
      </c>
      <c r="G28" s="26">
        <v>61</v>
      </c>
      <c r="H28" s="26">
        <v>56</v>
      </c>
      <c r="I28" s="26">
        <f t="shared" si="2"/>
        <v>91.803278688524586</v>
      </c>
      <c r="J28" s="26">
        <v>5</v>
      </c>
      <c r="K28" s="26">
        <f t="shared" si="3"/>
        <v>8.1967213114754109</v>
      </c>
      <c r="L28" s="26">
        <v>6</v>
      </c>
      <c r="M28" s="26">
        <v>6</v>
      </c>
      <c r="N28" s="26">
        <f t="shared" si="4"/>
        <v>100</v>
      </c>
      <c r="O28" s="167"/>
      <c r="P28" s="167"/>
      <c r="Q28" s="28"/>
      <c r="R28" s="25">
        <v>3</v>
      </c>
      <c r="S28" s="25">
        <f t="shared" si="5"/>
        <v>60</v>
      </c>
      <c r="T28" s="27">
        <v>4.3</v>
      </c>
      <c r="U28" s="30">
        <v>4.3</v>
      </c>
      <c r="V28" s="30">
        <f t="shared" si="6"/>
        <v>4.3</v>
      </c>
      <c r="W28" s="23">
        <v>4.5</v>
      </c>
      <c r="X28" s="30">
        <v>4.4000000000000004</v>
      </c>
      <c r="Y28" s="30">
        <v>4.3</v>
      </c>
      <c r="Z28" s="31">
        <f t="shared" si="7"/>
        <v>4.3499999999999996</v>
      </c>
      <c r="AA28" s="24">
        <v>4.4000000000000004</v>
      </c>
      <c r="AB28" s="24">
        <v>4.5</v>
      </c>
    </row>
    <row r="29" spans="1:29" x14ac:dyDescent="0.2">
      <c r="A29" s="9" t="s">
        <v>32</v>
      </c>
      <c r="B29" s="25">
        <v>15</v>
      </c>
      <c r="C29" s="26">
        <v>13</v>
      </c>
      <c r="D29" s="26">
        <f t="shared" si="0"/>
        <v>86.666666666666671</v>
      </c>
      <c r="E29" s="26">
        <v>2</v>
      </c>
      <c r="F29" s="26">
        <f t="shared" si="1"/>
        <v>13.333333333333334</v>
      </c>
      <c r="G29" s="26">
        <v>13</v>
      </c>
      <c r="H29" s="26">
        <v>11</v>
      </c>
      <c r="I29" s="26">
        <f t="shared" si="2"/>
        <v>84.615384615384613</v>
      </c>
      <c r="J29" s="26">
        <v>2</v>
      </c>
      <c r="K29" s="26">
        <f t="shared" si="3"/>
        <v>15.384615384615385</v>
      </c>
      <c r="L29" s="26">
        <v>2</v>
      </c>
      <c r="M29" s="26">
        <v>2</v>
      </c>
      <c r="N29" s="26">
        <f t="shared" si="4"/>
        <v>100</v>
      </c>
      <c r="O29" s="167"/>
      <c r="P29" s="167"/>
      <c r="Q29" s="28"/>
      <c r="R29" s="25">
        <v>2</v>
      </c>
      <c r="S29" s="25">
        <f t="shared" si="5"/>
        <v>100</v>
      </c>
      <c r="T29" s="27">
        <v>4.7</v>
      </c>
      <c r="U29" s="30">
        <v>4.5999999999999996</v>
      </c>
      <c r="V29" s="30">
        <f t="shared" si="6"/>
        <v>4.6500000000000004</v>
      </c>
      <c r="W29" s="23">
        <v>4.3</v>
      </c>
      <c r="X29" s="30">
        <v>4.3</v>
      </c>
      <c r="Y29" s="30">
        <v>4.3</v>
      </c>
      <c r="Z29" s="31">
        <f t="shared" si="7"/>
        <v>4.3</v>
      </c>
      <c r="AA29" s="24">
        <v>4.4000000000000004</v>
      </c>
      <c r="AB29" s="24">
        <v>4.3</v>
      </c>
    </row>
    <row r="30" spans="1:29" x14ac:dyDescent="0.2">
      <c r="A30" s="9" t="s">
        <v>33</v>
      </c>
      <c r="B30" s="25">
        <v>170</v>
      </c>
      <c r="C30" s="26">
        <v>135</v>
      </c>
      <c r="D30" s="26">
        <f t="shared" si="0"/>
        <v>79.411764705882362</v>
      </c>
      <c r="E30" s="26">
        <v>35</v>
      </c>
      <c r="F30" s="26">
        <f t="shared" si="1"/>
        <v>20.588235294117649</v>
      </c>
      <c r="G30" s="26">
        <v>141</v>
      </c>
      <c r="H30" s="26">
        <v>109</v>
      </c>
      <c r="I30" s="26">
        <f t="shared" si="2"/>
        <v>77.304964539007088</v>
      </c>
      <c r="J30" s="26">
        <v>32</v>
      </c>
      <c r="K30" s="26">
        <f t="shared" si="3"/>
        <v>22.695035460992909</v>
      </c>
      <c r="L30" s="26">
        <v>29</v>
      </c>
      <c r="M30" s="26">
        <v>26</v>
      </c>
      <c r="N30" s="26">
        <f t="shared" si="4"/>
        <v>89.655172413793096</v>
      </c>
      <c r="O30" s="26">
        <v>3</v>
      </c>
      <c r="P30" s="26">
        <f t="shared" si="10"/>
        <v>10.344827586206897</v>
      </c>
      <c r="Q30" s="28"/>
      <c r="R30" s="25">
        <v>31</v>
      </c>
      <c r="S30" s="25">
        <f t="shared" si="5"/>
        <v>88.571428571428569</v>
      </c>
      <c r="T30" s="27">
        <v>4.5</v>
      </c>
      <c r="U30" s="30">
        <v>4.3</v>
      </c>
      <c r="V30" s="30">
        <f t="shared" si="6"/>
        <v>4.4000000000000004</v>
      </c>
      <c r="W30" s="23">
        <v>4.3</v>
      </c>
      <c r="X30" s="30">
        <v>4</v>
      </c>
      <c r="Y30" s="30">
        <v>4</v>
      </c>
      <c r="Z30" s="31">
        <f t="shared" si="7"/>
        <v>4</v>
      </c>
      <c r="AA30" s="24">
        <v>4.5</v>
      </c>
      <c r="AB30" s="24">
        <v>4.5</v>
      </c>
      <c r="AC30" s="107"/>
    </row>
    <row r="31" spans="1:29" x14ac:dyDescent="0.2">
      <c r="A31" s="9" t="s">
        <v>34</v>
      </c>
      <c r="B31" s="25">
        <v>73</v>
      </c>
      <c r="C31" s="26">
        <v>65</v>
      </c>
      <c r="D31" s="26">
        <f t="shared" si="0"/>
        <v>89.041095890410958</v>
      </c>
      <c r="E31" s="26">
        <v>8</v>
      </c>
      <c r="F31" s="26">
        <f t="shared" si="1"/>
        <v>10.95890410958904</v>
      </c>
      <c r="G31" s="26">
        <v>68</v>
      </c>
      <c r="H31" s="26">
        <v>60</v>
      </c>
      <c r="I31" s="26">
        <f t="shared" si="2"/>
        <v>88.235294117647072</v>
      </c>
      <c r="J31" s="26">
        <v>8</v>
      </c>
      <c r="K31" s="26">
        <f t="shared" si="3"/>
        <v>11.764705882352942</v>
      </c>
      <c r="L31" s="26">
        <v>5</v>
      </c>
      <c r="M31" s="26">
        <v>5</v>
      </c>
      <c r="N31" s="26">
        <f t="shared" si="4"/>
        <v>100</v>
      </c>
      <c r="O31" s="167"/>
      <c r="P31" s="167"/>
      <c r="Q31" s="28"/>
      <c r="R31" s="25">
        <v>8</v>
      </c>
      <c r="S31" s="25">
        <f t="shared" si="5"/>
        <v>100</v>
      </c>
      <c r="T31" s="27">
        <v>4.5999999999999996</v>
      </c>
      <c r="U31" s="30">
        <v>4.7</v>
      </c>
      <c r="V31" s="30">
        <f t="shared" si="6"/>
        <v>4.6500000000000004</v>
      </c>
      <c r="W31" s="23">
        <v>4.5</v>
      </c>
      <c r="X31" s="30">
        <v>4.5</v>
      </c>
      <c r="Y31" s="30">
        <v>4.5999999999999996</v>
      </c>
      <c r="Z31" s="31">
        <f t="shared" si="7"/>
        <v>4.55</v>
      </c>
      <c r="AA31" s="114">
        <v>4.5999999999999996</v>
      </c>
      <c r="AB31" s="24">
        <v>4.4000000000000004</v>
      </c>
    </row>
    <row r="32" spans="1:29" x14ac:dyDescent="0.2">
      <c r="A32" s="14" t="s">
        <v>35</v>
      </c>
      <c r="B32" s="15">
        <f>SUM(B8:B31)</f>
        <v>1140</v>
      </c>
      <c r="C32" s="15">
        <f>SUM(C8:C31)</f>
        <v>969</v>
      </c>
      <c r="D32" s="34">
        <f>(100/B32)*C32</f>
        <v>85</v>
      </c>
      <c r="E32" s="131">
        <f>SUM(E8:E31)</f>
        <v>171</v>
      </c>
      <c r="F32" s="34">
        <f>(100/B32)*E32</f>
        <v>15</v>
      </c>
      <c r="G32" s="15">
        <f>SUM(G8:G31)</f>
        <v>1029</v>
      </c>
      <c r="H32" s="15">
        <f>SUM(H8:H31)</f>
        <v>871</v>
      </c>
      <c r="I32" s="34">
        <f>(100/G32)*H32</f>
        <v>84.64528668610302</v>
      </c>
      <c r="J32" s="15">
        <f>SUM(J8:J31)</f>
        <v>165</v>
      </c>
      <c r="K32" s="34">
        <f>(100/G32)*J32</f>
        <v>16.034985422740526</v>
      </c>
      <c r="L32" s="15">
        <f>SUM(L8:L31)</f>
        <v>111</v>
      </c>
      <c r="M32" s="15">
        <f>SUM(M8:M31)</f>
        <v>98</v>
      </c>
      <c r="N32" s="34">
        <f>(100/L32)*M32</f>
        <v>88.288288288288285</v>
      </c>
      <c r="O32" s="15">
        <f>SUM(O8:O31)</f>
        <v>13</v>
      </c>
      <c r="P32" s="34">
        <f>(100/L32)*O32</f>
        <v>11.711711711711711</v>
      </c>
      <c r="Q32" s="10"/>
      <c r="R32" s="15">
        <f>SUM(R8:R31)</f>
        <v>147</v>
      </c>
      <c r="S32" s="98">
        <f>(100/E32)*R32</f>
        <v>85.964912280701753</v>
      </c>
      <c r="T32" s="21">
        <f>AVERAGE(T8:T31)</f>
        <v>4.6513043478260867</v>
      </c>
      <c r="U32" s="21">
        <f>AVERAGE(U8:U31)</f>
        <v>4.4904347826086948</v>
      </c>
      <c r="V32" s="21">
        <f>AVERAGE(T32:U32)</f>
        <v>4.5708695652173912</v>
      </c>
      <c r="W32" s="21">
        <f>AVERAGE(W8:W31)</f>
        <v>4.3739130434782609</v>
      </c>
      <c r="X32" s="21">
        <f>AVERAGE(X8:X31)</f>
        <v>4.2826086956521738</v>
      </c>
      <c r="Y32" s="21">
        <f>AVERAGE(Y8:Y31)</f>
        <v>4.265217391304347</v>
      </c>
      <c r="Z32" s="113">
        <f>AVERAGE(X32:Y32)</f>
        <v>4.2739130434782604</v>
      </c>
    </row>
  </sheetData>
  <sheetProtection password="E185" sheet="1" objects="1" scenarios="1"/>
  <phoneticPr fontId="7" type="noConversion"/>
  <pageMargins left="0.31496062992125984" right="0.31496062992125984" top="0.55118110236220474" bottom="0.19685039370078741" header="0.31496062992125984" footer="0.31496062992125984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zoomScale="120" zoomScaleNormal="120" workbookViewId="0">
      <pane ySplit="7" topLeftCell="A8" activePane="bottomLeft" state="frozen"/>
      <selection activeCell="Y10" sqref="Y10"/>
      <selection pane="bottomLeft" activeCell="AD24" sqref="AD24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.28515625" customWidth="1"/>
    <col min="5" max="5" width="4.7109375" customWidth="1"/>
    <col min="6" max="6" width="5.28515625" customWidth="1"/>
    <col min="7" max="8" width="4.7109375" customWidth="1"/>
    <col min="9" max="9" width="5" customWidth="1"/>
    <col min="10" max="12" width="4.7109375" customWidth="1"/>
    <col min="13" max="13" width="4.140625" customWidth="1"/>
    <col min="14" max="14" width="5.28515625" customWidth="1"/>
    <col min="15" max="15" width="3.7109375" customWidth="1"/>
    <col min="16" max="16" width="4" customWidth="1"/>
    <col min="17" max="17" width="4.7109375" customWidth="1"/>
    <col min="18" max="18" width="4.28515625" customWidth="1"/>
    <col min="19" max="26" width="4.7109375" customWidth="1"/>
    <col min="27" max="28" width="4.7109375" hidden="1" customWidth="1"/>
  </cols>
  <sheetData>
    <row r="1" spans="1:28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x14ac:dyDescent="0.2">
      <c r="A2" s="1" t="s">
        <v>99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 ht="15.75" x14ac:dyDescent="0.25">
      <c r="A4" s="4" t="s">
        <v>107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8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8" x14ac:dyDescent="0.2">
      <c r="A6" s="7" t="s">
        <v>68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ht="179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96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95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72</v>
      </c>
      <c r="W7" s="17" t="s">
        <v>15</v>
      </c>
      <c r="X7" s="18" t="s">
        <v>37</v>
      </c>
      <c r="Y7" s="18" t="s">
        <v>16</v>
      </c>
      <c r="Z7" s="17" t="s">
        <v>17</v>
      </c>
      <c r="AA7" s="111" t="s">
        <v>40</v>
      </c>
      <c r="AB7" s="111" t="s">
        <v>41</v>
      </c>
    </row>
    <row r="8" spans="1:28" x14ac:dyDescent="0.2">
      <c r="A8" s="9" t="s">
        <v>98</v>
      </c>
      <c r="B8" s="25">
        <v>20</v>
      </c>
      <c r="C8" s="26">
        <v>19</v>
      </c>
      <c r="D8" s="26">
        <f t="shared" ref="D8:D17" si="0">SUM(100/B8)*C8</f>
        <v>95</v>
      </c>
      <c r="E8" s="26">
        <v>1</v>
      </c>
      <c r="F8" s="26">
        <f t="shared" ref="F8:F15" si="1">SUM(100/B8)*E8</f>
        <v>5</v>
      </c>
      <c r="G8" s="26">
        <v>18</v>
      </c>
      <c r="H8" s="26">
        <v>17</v>
      </c>
      <c r="I8" s="26">
        <f t="shared" ref="I8:I17" si="2">SUM(100/G8)*H8</f>
        <v>94.444444444444443</v>
      </c>
      <c r="J8" s="26">
        <v>1</v>
      </c>
      <c r="K8" s="26">
        <f t="shared" ref="K8:K15" si="3">SUM(100/G8)*J8</f>
        <v>5.5555555555555554</v>
      </c>
      <c r="L8" s="26">
        <v>2</v>
      </c>
      <c r="M8" s="26">
        <v>2</v>
      </c>
      <c r="N8" s="26">
        <f t="shared" ref="N8:N15" si="4">SUM(100/L8)*M8</f>
        <v>100</v>
      </c>
      <c r="O8" s="167"/>
      <c r="P8" s="167"/>
      <c r="Q8" s="28"/>
      <c r="R8" s="25">
        <v>1</v>
      </c>
      <c r="S8" s="25">
        <f t="shared" ref="S8:S15" si="5">(100/E8)*R8</f>
        <v>100</v>
      </c>
      <c r="T8" s="27">
        <v>4.9000000000000004</v>
      </c>
      <c r="U8" s="30">
        <v>4.3</v>
      </c>
      <c r="V8" s="30">
        <f t="shared" ref="V8:V17" si="6">AVERAGE(T8:U8)</f>
        <v>4.5999999999999996</v>
      </c>
      <c r="W8" s="23">
        <v>4.7</v>
      </c>
      <c r="X8" s="30">
        <v>4.5</v>
      </c>
      <c r="Y8" s="30">
        <v>4.4000000000000004</v>
      </c>
      <c r="Z8" s="31">
        <f t="shared" ref="Z8:Z17" si="7">AVERAGE(X8:Y8)</f>
        <v>4.45</v>
      </c>
      <c r="AA8" s="23">
        <v>4.8</v>
      </c>
      <c r="AB8" s="23">
        <v>4.3</v>
      </c>
    </row>
    <row r="9" spans="1:28" x14ac:dyDescent="0.2">
      <c r="A9" s="9" t="s">
        <v>94</v>
      </c>
      <c r="B9" s="25">
        <v>18</v>
      </c>
      <c r="C9" s="26">
        <v>18</v>
      </c>
      <c r="D9" s="26">
        <f t="shared" si="0"/>
        <v>100</v>
      </c>
      <c r="E9" s="167"/>
      <c r="F9" s="167"/>
      <c r="G9" s="26">
        <v>18</v>
      </c>
      <c r="H9" s="26">
        <v>18</v>
      </c>
      <c r="I9" s="26">
        <f t="shared" si="2"/>
        <v>100</v>
      </c>
      <c r="J9" s="167"/>
      <c r="K9" s="167"/>
      <c r="L9" s="167"/>
      <c r="M9" s="167"/>
      <c r="N9" s="167"/>
      <c r="O9" s="167"/>
      <c r="P9" s="167"/>
      <c r="Q9" s="28"/>
      <c r="R9" s="167"/>
      <c r="S9" s="167"/>
      <c r="T9" s="27">
        <v>4.9000000000000004</v>
      </c>
      <c r="U9" s="30">
        <v>4.3</v>
      </c>
      <c r="V9" s="30">
        <f t="shared" si="6"/>
        <v>4.5999999999999996</v>
      </c>
      <c r="W9" s="23">
        <v>4.5999999999999996</v>
      </c>
      <c r="X9" s="30">
        <v>4.7</v>
      </c>
      <c r="Y9" s="30">
        <v>4.5999999999999996</v>
      </c>
      <c r="Z9" s="31">
        <f t="shared" si="7"/>
        <v>4.6500000000000004</v>
      </c>
      <c r="AA9" s="23">
        <v>4.9000000000000004</v>
      </c>
      <c r="AB9" s="23">
        <v>4.5999999999999996</v>
      </c>
    </row>
    <row r="10" spans="1:28" x14ac:dyDescent="0.2">
      <c r="A10" s="13" t="s">
        <v>22</v>
      </c>
      <c r="B10" s="25">
        <v>11</v>
      </c>
      <c r="C10" s="26">
        <v>11</v>
      </c>
      <c r="D10" s="26">
        <f t="shared" si="0"/>
        <v>100.00000000000001</v>
      </c>
      <c r="E10" s="167"/>
      <c r="F10" s="167"/>
      <c r="G10" s="25">
        <v>11</v>
      </c>
      <c r="H10" s="26">
        <v>11</v>
      </c>
      <c r="I10" s="26">
        <f t="shared" ref="I10" si="8">SUM(100/G10)*H10</f>
        <v>100.00000000000001</v>
      </c>
      <c r="J10" s="167"/>
      <c r="K10" s="167"/>
      <c r="L10" s="167"/>
      <c r="M10" s="167"/>
      <c r="N10" s="167"/>
      <c r="O10" s="167"/>
      <c r="P10" s="167"/>
      <c r="Q10" s="28"/>
      <c r="R10" s="167"/>
      <c r="S10" s="167"/>
      <c r="T10" s="27"/>
      <c r="U10" s="30"/>
      <c r="V10" s="30"/>
      <c r="W10" s="23"/>
      <c r="X10" s="30"/>
      <c r="Y10" s="30"/>
      <c r="Z10" s="31"/>
      <c r="AA10" s="23">
        <v>4.8</v>
      </c>
      <c r="AB10" s="23">
        <v>4.9000000000000004</v>
      </c>
    </row>
    <row r="11" spans="1:28" x14ac:dyDescent="0.2">
      <c r="A11" s="13" t="s">
        <v>23</v>
      </c>
      <c r="B11" s="25">
        <v>3</v>
      </c>
      <c r="C11" s="26">
        <v>3</v>
      </c>
      <c r="D11" s="26">
        <f t="shared" si="0"/>
        <v>100</v>
      </c>
      <c r="E11" s="167"/>
      <c r="F11" s="167"/>
      <c r="G11" s="26">
        <v>3</v>
      </c>
      <c r="H11" s="26">
        <v>3</v>
      </c>
      <c r="I11" s="26">
        <f t="shared" si="2"/>
        <v>100</v>
      </c>
      <c r="J11" s="167"/>
      <c r="K11" s="167"/>
      <c r="L11" s="167"/>
      <c r="M11" s="167"/>
      <c r="N11" s="167"/>
      <c r="O11" s="167"/>
      <c r="P11" s="167"/>
      <c r="Q11" s="28"/>
      <c r="R11" s="167"/>
      <c r="S11" s="167"/>
      <c r="T11" s="27">
        <v>5</v>
      </c>
      <c r="U11" s="30">
        <v>4.7</v>
      </c>
      <c r="V11" s="30">
        <f t="shared" si="6"/>
        <v>4.8499999999999996</v>
      </c>
      <c r="W11" s="23">
        <v>4.7</v>
      </c>
      <c r="X11" s="30">
        <v>4.3</v>
      </c>
      <c r="Y11" s="30">
        <v>4.5</v>
      </c>
      <c r="Z11" s="31">
        <f t="shared" si="7"/>
        <v>4.4000000000000004</v>
      </c>
      <c r="AA11" s="23">
        <v>5.3</v>
      </c>
      <c r="AB11" s="23">
        <v>5</v>
      </c>
    </row>
    <row r="12" spans="1:28" x14ac:dyDescent="0.2">
      <c r="A12" s="13" t="s">
        <v>25</v>
      </c>
      <c r="B12" s="25">
        <v>5</v>
      </c>
      <c r="C12" s="26">
        <v>4</v>
      </c>
      <c r="D12" s="26">
        <f t="shared" si="0"/>
        <v>80</v>
      </c>
      <c r="E12" s="26">
        <v>1</v>
      </c>
      <c r="F12" s="26">
        <f t="shared" si="1"/>
        <v>20</v>
      </c>
      <c r="G12" s="26">
        <v>5</v>
      </c>
      <c r="H12" s="26">
        <v>4</v>
      </c>
      <c r="I12" s="26">
        <f t="shared" si="2"/>
        <v>80</v>
      </c>
      <c r="J12" s="26">
        <v>1</v>
      </c>
      <c r="K12" s="26">
        <f t="shared" si="3"/>
        <v>20</v>
      </c>
      <c r="L12" s="167"/>
      <c r="M12" s="167"/>
      <c r="N12" s="167"/>
      <c r="O12" s="167"/>
      <c r="P12" s="167"/>
      <c r="Q12" s="28"/>
      <c r="R12" s="25">
        <v>1</v>
      </c>
      <c r="S12" s="25">
        <f t="shared" si="5"/>
        <v>100</v>
      </c>
      <c r="T12" s="27">
        <v>4.5999999999999996</v>
      </c>
      <c r="U12" s="30">
        <v>4.8</v>
      </c>
      <c r="V12" s="30">
        <f t="shared" si="6"/>
        <v>4.6999999999999993</v>
      </c>
      <c r="W12" s="23">
        <v>4.5999999999999996</v>
      </c>
      <c r="X12" s="30">
        <v>4.5999999999999996</v>
      </c>
      <c r="Y12" s="30">
        <v>4.0999999999999996</v>
      </c>
      <c r="Z12" s="31">
        <f t="shared" si="7"/>
        <v>4.3499999999999996</v>
      </c>
      <c r="AA12" s="23"/>
      <c r="AB12" s="23"/>
    </row>
    <row r="13" spans="1:28" x14ac:dyDescent="0.2">
      <c r="A13" s="9" t="s">
        <v>26</v>
      </c>
      <c r="B13" s="25">
        <v>10</v>
      </c>
      <c r="C13" s="26">
        <v>10</v>
      </c>
      <c r="D13" s="26">
        <f t="shared" si="0"/>
        <v>100</v>
      </c>
      <c r="E13" s="167"/>
      <c r="F13" s="167"/>
      <c r="G13" s="26">
        <v>9</v>
      </c>
      <c r="H13" s="26">
        <v>9</v>
      </c>
      <c r="I13" s="26">
        <f t="shared" si="2"/>
        <v>100</v>
      </c>
      <c r="J13" s="167"/>
      <c r="K13" s="167"/>
      <c r="L13" s="26">
        <v>1</v>
      </c>
      <c r="M13" s="26">
        <v>1</v>
      </c>
      <c r="N13" s="26">
        <f t="shared" si="4"/>
        <v>100</v>
      </c>
      <c r="O13" s="167"/>
      <c r="P13" s="167"/>
      <c r="Q13" s="28"/>
      <c r="R13" s="167"/>
      <c r="S13" s="167"/>
      <c r="T13" s="27">
        <v>4.9000000000000004</v>
      </c>
      <c r="U13" s="30">
        <v>4.9000000000000004</v>
      </c>
      <c r="V13" s="30">
        <f t="shared" si="6"/>
        <v>4.9000000000000004</v>
      </c>
      <c r="W13" s="23">
        <v>4.7</v>
      </c>
      <c r="X13" s="30">
        <v>4.3</v>
      </c>
      <c r="Y13" s="30">
        <v>4.4000000000000004</v>
      </c>
      <c r="Z13" s="31">
        <f t="shared" si="7"/>
        <v>4.3499999999999996</v>
      </c>
      <c r="AA13" s="23">
        <v>5</v>
      </c>
      <c r="AB13" s="23">
        <v>4.9000000000000004</v>
      </c>
    </row>
    <row r="14" spans="1:28" x14ac:dyDescent="0.2">
      <c r="A14" s="9" t="s">
        <v>43</v>
      </c>
      <c r="B14" s="25">
        <v>4</v>
      </c>
      <c r="C14" s="26">
        <v>4</v>
      </c>
      <c r="D14" s="26">
        <f t="shared" si="0"/>
        <v>100</v>
      </c>
      <c r="E14" s="167"/>
      <c r="F14" s="167"/>
      <c r="G14" s="26">
        <v>4</v>
      </c>
      <c r="H14" s="26">
        <v>4</v>
      </c>
      <c r="I14" s="26">
        <f t="shared" si="2"/>
        <v>100</v>
      </c>
      <c r="J14" s="167"/>
      <c r="K14" s="167"/>
      <c r="L14" s="167"/>
      <c r="M14" s="167"/>
      <c r="N14" s="167"/>
      <c r="O14" s="167"/>
      <c r="P14" s="167"/>
      <c r="Q14" s="28"/>
      <c r="R14" s="167"/>
      <c r="S14" s="167"/>
      <c r="T14" s="27">
        <v>5.0999999999999996</v>
      </c>
      <c r="U14" s="30">
        <v>5.0999999999999996</v>
      </c>
      <c r="V14" s="30">
        <f t="shared" si="6"/>
        <v>5.0999999999999996</v>
      </c>
      <c r="W14" s="23">
        <v>4.5999999999999996</v>
      </c>
      <c r="X14" s="30">
        <v>4.5999999999999996</v>
      </c>
      <c r="Y14" s="30">
        <v>4.8</v>
      </c>
      <c r="Z14" s="31">
        <f t="shared" si="7"/>
        <v>4.6999999999999993</v>
      </c>
      <c r="AA14" s="23">
        <v>5</v>
      </c>
      <c r="AB14" s="23">
        <v>4.5</v>
      </c>
    </row>
    <row r="15" spans="1:28" x14ac:dyDescent="0.2">
      <c r="A15" s="9" t="s">
        <v>29</v>
      </c>
      <c r="B15" s="25">
        <v>8</v>
      </c>
      <c r="C15" s="26">
        <v>5</v>
      </c>
      <c r="D15" s="26">
        <f t="shared" si="0"/>
        <v>62.5</v>
      </c>
      <c r="E15" s="26">
        <v>3</v>
      </c>
      <c r="F15" s="26">
        <f t="shared" si="1"/>
        <v>37.5</v>
      </c>
      <c r="G15" s="26">
        <v>5</v>
      </c>
      <c r="H15" s="26">
        <v>2</v>
      </c>
      <c r="I15" s="26">
        <f t="shared" si="2"/>
        <v>40</v>
      </c>
      <c r="J15" s="26">
        <v>3</v>
      </c>
      <c r="K15" s="26">
        <f t="shared" si="3"/>
        <v>60</v>
      </c>
      <c r="L15" s="26">
        <v>3</v>
      </c>
      <c r="M15" s="26">
        <v>3</v>
      </c>
      <c r="N15" s="26">
        <f t="shared" si="4"/>
        <v>100</v>
      </c>
      <c r="O15" s="167"/>
      <c r="P15" s="167"/>
      <c r="Q15" s="28"/>
      <c r="R15" s="25">
        <v>3</v>
      </c>
      <c r="S15" s="25">
        <f t="shared" si="5"/>
        <v>100</v>
      </c>
      <c r="T15" s="27">
        <v>4.9000000000000004</v>
      </c>
      <c r="U15" s="30">
        <v>4.0999999999999996</v>
      </c>
      <c r="V15" s="30">
        <f t="shared" si="6"/>
        <v>4.5</v>
      </c>
      <c r="W15" s="23">
        <v>4</v>
      </c>
      <c r="X15" s="30">
        <v>4.3</v>
      </c>
      <c r="Y15" s="30">
        <v>4.0999999999999996</v>
      </c>
      <c r="Z15" s="31">
        <f t="shared" si="7"/>
        <v>4.1999999999999993</v>
      </c>
      <c r="AA15" s="23">
        <v>4.4000000000000004</v>
      </c>
      <c r="AB15" s="23">
        <v>4.2</v>
      </c>
    </row>
    <row r="16" spans="1:28" x14ac:dyDescent="0.2">
      <c r="A16" s="9" t="s">
        <v>30</v>
      </c>
      <c r="B16" s="25">
        <v>9</v>
      </c>
      <c r="C16" s="26">
        <v>9</v>
      </c>
      <c r="D16" s="26">
        <f t="shared" si="0"/>
        <v>100</v>
      </c>
      <c r="E16" s="167"/>
      <c r="F16" s="167"/>
      <c r="G16" s="26">
        <v>9</v>
      </c>
      <c r="H16" s="26">
        <v>9</v>
      </c>
      <c r="I16" s="26">
        <f t="shared" si="2"/>
        <v>100</v>
      </c>
      <c r="J16" s="167"/>
      <c r="K16" s="167"/>
      <c r="L16" s="167"/>
      <c r="M16" s="167"/>
      <c r="N16" s="167"/>
      <c r="O16" s="167"/>
      <c r="P16" s="167"/>
      <c r="Q16" s="28"/>
      <c r="R16" s="167"/>
      <c r="S16" s="167"/>
      <c r="T16" s="27">
        <v>4.9000000000000004</v>
      </c>
      <c r="U16" s="30">
        <v>4.5999999999999996</v>
      </c>
      <c r="V16" s="30">
        <f t="shared" si="6"/>
        <v>4.75</v>
      </c>
      <c r="W16" s="23">
        <v>4.5999999999999996</v>
      </c>
      <c r="X16" s="30">
        <v>4.4000000000000004</v>
      </c>
      <c r="Y16" s="30">
        <v>4.3</v>
      </c>
      <c r="Z16" s="31">
        <f t="shared" si="7"/>
        <v>4.3499999999999996</v>
      </c>
      <c r="AA16" s="23">
        <v>4.9000000000000004</v>
      </c>
      <c r="AB16" s="23">
        <v>4.5999999999999996</v>
      </c>
    </row>
    <row r="17" spans="1:29" x14ac:dyDescent="0.2">
      <c r="A17" s="9" t="s">
        <v>31</v>
      </c>
      <c r="B17" s="25">
        <v>14</v>
      </c>
      <c r="C17" s="26">
        <v>14</v>
      </c>
      <c r="D17" s="26">
        <f t="shared" si="0"/>
        <v>100</v>
      </c>
      <c r="E17" s="167"/>
      <c r="F17" s="167"/>
      <c r="G17" s="26">
        <v>14</v>
      </c>
      <c r="H17" s="26">
        <v>14</v>
      </c>
      <c r="I17" s="26">
        <f t="shared" si="2"/>
        <v>100</v>
      </c>
      <c r="J17" s="167"/>
      <c r="K17" s="167"/>
      <c r="L17" s="167"/>
      <c r="M17" s="167"/>
      <c r="N17" s="167"/>
      <c r="O17" s="167"/>
      <c r="P17" s="167"/>
      <c r="Q17" s="28"/>
      <c r="R17" s="167"/>
      <c r="S17" s="167"/>
      <c r="T17" s="27">
        <v>4.0999999999999996</v>
      </c>
      <c r="U17" s="30">
        <v>4.5</v>
      </c>
      <c r="V17" s="30">
        <f t="shared" si="6"/>
        <v>4.3</v>
      </c>
      <c r="W17" s="23">
        <v>4.5</v>
      </c>
      <c r="X17" s="30">
        <v>4.4000000000000004</v>
      </c>
      <c r="Y17" s="30">
        <v>4.0999999999999996</v>
      </c>
      <c r="Z17" s="31">
        <f t="shared" si="7"/>
        <v>4.25</v>
      </c>
      <c r="AA17" s="23">
        <v>4.5</v>
      </c>
      <c r="AB17" s="23">
        <v>4.5</v>
      </c>
    </row>
    <row r="18" spans="1:29" x14ac:dyDescent="0.2">
      <c r="A18" s="9" t="s">
        <v>33</v>
      </c>
      <c r="B18" s="25">
        <v>26</v>
      </c>
      <c r="C18" s="26">
        <v>19</v>
      </c>
      <c r="D18" s="26">
        <f t="shared" ref="D18" si="9">SUM(100/B18)*C18</f>
        <v>73.07692307692308</v>
      </c>
      <c r="E18" s="26">
        <v>7</v>
      </c>
      <c r="F18" s="26">
        <f t="shared" ref="F18" si="10">SUM(100/B18)*E18</f>
        <v>26.923076923076923</v>
      </c>
      <c r="G18" s="26">
        <v>23</v>
      </c>
      <c r="H18" s="26">
        <v>18</v>
      </c>
      <c r="I18" s="26">
        <f t="shared" ref="I18" si="11">SUM(100/G18)*H18</f>
        <v>78.260869565217391</v>
      </c>
      <c r="J18" s="26">
        <v>5</v>
      </c>
      <c r="K18" s="26">
        <f t="shared" ref="K18" si="12">SUM(100/G18)*J18</f>
        <v>21.739130434782609</v>
      </c>
      <c r="L18" s="26">
        <v>3</v>
      </c>
      <c r="M18" s="26">
        <v>1</v>
      </c>
      <c r="N18" s="26">
        <f t="shared" ref="N18" si="13">SUM(100/L18)*M18</f>
        <v>33.333333333333336</v>
      </c>
      <c r="O18" s="26">
        <v>2</v>
      </c>
      <c r="P18" s="26">
        <f t="shared" ref="P18" si="14">SUM(100/L18)*O18</f>
        <v>66.666666666666671</v>
      </c>
      <c r="Q18" s="28"/>
      <c r="R18" s="25">
        <v>2</v>
      </c>
      <c r="S18" s="25">
        <f t="shared" ref="S18" si="15">(100/E18)*R18</f>
        <v>28.571428571428573</v>
      </c>
      <c r="T18" s="27">
        <v>4.4000000000000004</v>
      </c>
      <c r="U18" s="30">
        <v>4.3</v>
      </c>
      <c r="V18" s="30">
        <f t="shared" ref="V18" si="16">AVERAGE(T18:U18)</f>
        <v>4.3499999999999996</v>
      </c>
      <c r="W18" s="23">
        <v>4.5</v>
      </c>
      <c r="X18" s="30">
        <v>3.9</v>
      </c>
      <c r="Y18" s="30">
        <v>3.8</v>
      </c>
      <c r="Z18" s="31">
        <f t="shared" ref="Z18" si="17">AVERAGE(X18:Y18)</f>
        <v>3.8499999999999996</v>
      </c>
      <c r="AA18" s="23">
        <v>4.7</v>
      </c>
      <c r="AB18" s="23">
        <v>4.7</v>
      </c>
      <c r="AC18" s="107"/>
    </row>
    <row r="19" spans="1:29" x14ac:dyDescent="0.2">
      <c r="A19" s="9" t="s">
        <v>34</v>
      </c>
      <c r="B19" s="25">
        <v>12</v>
      </c>
      <c r="C19" s="26">
        <v>11</v>
      </c>
      <c r="D19" s="26">
        <f t="shared" ref="D19" si="18">SUM(100/B19)*C19</f>
        <v>91.666666666666671</v>
      </c>
      <c r="E19" s="26">
        <v>1</v>
      </c>
      <c r="F19" s="26">
        <f t="shared" ref="F19" si="19">SUM(100/B19)*E19</f>
        <v>8.3333333333333339</v>
      </c>
      <c r="G19" s="26">
        <v>12</v>
      </c>
      <c r="H19" s="26">
        <v>11</v>
      </c>
      <c r="I19" s="26">
        <f t="shared" ref="I19" si="20">SUM(100/G19)*H19</f>
        <v>91.666666666666671</v>
      </c>
      <c r="J19" s="26">
        <v>1</v>
      </c>
      <c r="K19" s="26">
        <f t="shared" ref="K19" si="21">SUM(100/G19)*J19</f>
        <v>8.3333333333333339</v>
      </c>
      <c r="L19" s="167"/>
      <c r="M19" s="167"/>
      <c r="N19" s="167"/>
      <c r="O19" s="167"/>
      <c r="P19" s="167"/>
      <c r="Q19" s="28"/>
      <c r="R19" s="25">
        <v>1</v>
      </c>
      <c r="S19" s="25">
        <f t="shared" ref="S19" si="22">(100/E19)*R19</f>
        <v>100</v>
      </c>
      <c r="T19" s="27">
        <v>4.9000000000000004</v>
      </c>
      <c r="U19" s="30">
        <v>4.9000000000000004</v>
      </c>
      <c r="V19" s="30">
        <f t="shared" ref="V19" si="23">AVERAGE(T19:U19)</f>
        <v>4.9000000000000004</v>
      </c>
      <c r="W19" s="23">
        <v>4.5999999999999996</v>
      </c>
      <c r="X19" s="30">
        <v>5</v>
      </c>
      <c r="Y19" s="30">
        <v>4.8</v>
      </c>
      <c r="Z19" s="31">
        <f t="shared" ref="Z19" si="24">AVERAGE(X19:Y19)</f>
        <v>4.9000000000000004</v>
      </c>
      <c r="AA19" s="30">
        <v>5.0999999999999996</v>
      </c>
      <c r="AB19" s="30">
        <v>5</v>
      </c>
    </row>
    <row r="20" spans="1:29" x14ac:dyDescent="0.2">
      <c r="A20" s="14" t="s">
        <v>35</v>
      </c>
      <c r="B20" s="15">
        <f>SUM(B8:B19)</f>
        <v>140</v>
      </c>
      <c r="C20" s="15">
        <f>SUM(C8:C19)</f>
        <v>127</v>
      </c>
      <c r="D20" s="12">
        <f>(100/B20)*C20</f>
        <v>90.714285714285722</v>
      </c>
      <c r="E20" s="15">
        <f>SUM(E8:E19)</f>
        <v>13</v>
      </c>
      <c r="F20" s="12">
        <f>(100/B20)*E20</f>
        <v>9.2857142857142865</v>
      </c>
      <c r="G20" s="15">
        <f>SUM(G8:G19)</f>
        <v>131</v>
      </c>
      <c r="H20" s="15">
        <f>SUM(H8:H19)</f>
        <v>120</v>
      </c>
      <c r="I20" s="12">
        <f>(100/G20)*H20</f>
        <v>91.603053435114504</v>
      </c>
      <c r="J20" s="15">
        <f>SUM(J8:J19)</f>
        <v>11</v>
      </c>
      <c r="K20" s="12">
        <f>(100/G20)*J20</f>
        <v>8.3969465648854964</v>
      </c>
      <c r="L20" s="15">
        <f>SUM(L8:L19)</f>
        <v>9</v>
      </c>
      <c r="M20" s="15">
        <f>SUM(M8:M19)</f>
        <v>7</v>
      </c>
      <c r="N20" s="12">
        <f>(100/L20)*M20</f>
        <v>77.777777777777771</v>
      </c>
      <c r="O20" s="15">
        <f>SUM(O8:O19)</f>
        <v>2</v>
      </c>
      <c r="P20" s="12">
        <f>(100/L20)*O20</f>
        <v>22.222222222222221</v>
      </c>
      <c r="Q20" s="10"/>
      <c r="R20" s="15">
        <f>SUM(R8:R19)</f>
        <v>8</v>
      </c>
      <c r="S20" s="29">
        <f>(100/E20)*R20</f>
        <v>61.53846153846154</v>
      </c>
      <c r="T20" s="21">
        <f t="shared" ref="T20:AB20" si="25">AVERAGE(T8:T19)</f>
        <v>4.7818181818181813</v>
      </c>
      <c r="U20" s="21">
        <f t="shared" si="25"/>
        <v>4.5909090909090908</v>
      </c>
      <c r="V20" s="32">
        <f t="shared" si="25"/>
        <v>4.6863636363636365</v>
      </c>
      <c r="W20" s="32">
        <f t="shared" si="25"/>
        <v>4.5545454545454547</v>
      </c>
      <c r="X20" s="21">
        <f>AVERAGE(X8:X19)</f>
        <v>4.4545454545454541</v>
      </c>
      <c r="Y20" s="21">
        <f t="shared" si="25"/>
        <v>4.3545454545454536</v>
      </c>
      <c r="Z20" s="32">
        <f t="shared" si="25"/>
        <v>4.4045454545454552</v>
      </c>
      <c r="AA20" s="21">
        <f t="shared" si="25"/>
        <v>4.8545454545454554</v>
      </c>
      <c r="AB20" s="21">
        <f t="shared" si="25"/>
        <v>4.6545454545454552</v>
      </c>
    </row>
  </sheetData>
  <sheetProtection password="E185" sheet="1" objects="1" scenarios="1"/>
  <phoneticPr fontId="7" type="noConversion"/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"/>
  <sheetViews>
    <sheetView zoomScale="110" zoomScaleNormal="110" workbookViewId="0">
      <pane ySplit="7" topLeftCell="A8" activePane="bottomLeft" state="frozen"/>
      <selection activeCell="Y10" sqref="Y10"/>
      <selection pane="bottomLeft" activeCell="L32" sqref="L32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" customWidth="1"/>
    <col min="5" max="8" width="4.7109375" customWidth="1"/>
    <col min="9" max="9" width="5.28515625" customWidth="1"/>
    <col min="10" max="18" width="4.7109375" customWidth="1"/>
    <col min="19" max="19" width="5.42578125" customWidth="1"/>
    <col min="20" max="20" width="4.7109375" customWidth="1"/>
    <col min="21" max="21" width="5.85546875" customWidth="1"/>
    <col min="22" max="30" width="4.7109375" customWidth="1"/>
    <col min="31" max="32" width="4.7109375" hidden="1" customWidth="1"/>
  </cols>
  <sheetData>
    <row r="1" spans="1:32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x14ac:dyDescent="0.2">
      <c r="A2" s="1" t="s">
        <v>99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2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2" ht="15.75" x14ac:dyDescent="0.25">
      <c r="A4" s="4" t="s">
        <v>107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2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2" x14ac:dyDescent="0.2">
      <c r="A6" s="7" t="s">
        <v>70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12"/>
      <c r="AF6" s="112"/>
    </row>
    <row r="7" spans="1:32" ht="158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96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95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48</v>
      </c>
      <c r="U7" s="18" t="s">
        <v>7</v>
      </c>
      <c r="V7" s="18" t="s">
        <v>49</v>
      </c>
      <c r="W7" s="18" t="s">
        <v>7</v>
      </c>
      <c r="X7" s="18" t="s">
        <v>38</v>
      </c>
      <c r="Y7" s="18" t="s">
        <v>39</v>
      </c>
      <c r="Z7" s="17" t="s">
        <v>72</v>
      </c>
      <c r="AA7" s="17" t="s">
        <v>15</v>
      </c>
      <c r="AB7" s="18" t="s">
        <v>37</v>
      </c>
      <c r="AC7" s="18" t="s">
        <v>16</v>
      </c>
      <c r="AD7" s="17" t="s">
        <v>17</v>
      </c>
      <c r="AE7" s="22" t="s">
        <v>40</v>
      </c>
      <c r="AF7" s="22" t="s">
        <v>41</v>
      </c>
    </row>
    <row r="8" spans="1:32" x14ac:dyDescent="0.2">
      <c r="A8" s="9" t="s">
        <v>18</v>
      </c>
      <c r="B8" s="25">
        <v>40</v>
      </c>
      <c r="C8" s="26">
        <v>35</v>
      </c>
      <c r="D8" s="26">
        <f t="shared" ref="D8:D29" si="0">SUM(100/B8)*C8</f>
        <v>87.5</v>
      </c>
      <c r="E8" s="26">
        <v>5</v>
      </c>
      <c r="F8" s="26">
        <f t="shared" ref="F8:F29" si="1">SUM(100/B8)*E8</f>
        <v>12.5</v>
      </c>
      <c r="G8" s="26">
        <v>35</v>
      </c>
      <c r="H8" s="26">
        <v>34</v>
      </c>
      <c r="I8" s="26">
        <f t="shared" ref="I8:I29" si="2">SUM(100/G8)*H8</f>
        <v>97.142857142857139</v>
      </c>
      <c r="J8" s="26">
        <v>1</v>
      </c>
      <c r="K8" s="26">
        <f t="shared" ref="K8:K29" si="3">SUM(100/G8)*J8</f>
        <v>2.8571428571428572</v>
      </c>
      <c r="L8" s="26">
        <v>5</v>
      </c>
      <c r="M8" s="26">
        <v>1</v>
      </c>
      <c r="N8" s="26">
        <f t="shared" ref="N8:N28" si="4">SUM(100/L8)*M8</f>
        <v>20</v>
      </c>
      <c r="O8" s="26">
        <v>4</v>
      </c>
      <c r="P8" s="26">
        <f t="shared" ref="P8:P28" si="5">SUM(100/L8)*O8</f>
        <v>80</v>
      </c>
      <c r="Q8" s="28"/>
      <c r="R8" s="171"/>
      <c r="S8" s="167"/>
      <c r="T8" s="29">
        <v>5</v>
      </c>
      <c r="U8" s="26">
        <f t="shared" ref="U8:U29" si="6">SUM(100/E8)*T8</f>
        <v>100</v>
      </c>
      <c r="V8" s="171"/>
      <c r="W8" s="167"/>
      <c r="X8" s="27">
        <v>4.9000000000000004</v>
      </c>
      <c r="Y8" s="30">
        <v>4.4000000000000004</v>
      </c>
      <c r="Z8" s="30">
        <f t="shared" ref="Z8:Z29" si="7">AVERAGE(X8:Y8)</f>
        <v>4.6500000000000004</v>
      </c>
      <c r="AA8" s="23">
        <v>4.7</v>
      </c>
      <c r="AB8" s="30">
        <v>4.5999999999999996</v>
      </c>
      <c r="AC8" s="30">
        <v>4.4000000000000004</v>
      </c>
      <c r="AD8" s="31">
        <f t="shared" ref="AD8:AD29" si="8">AVERAGE(AB8*0.3+AC8*0.7)</f>
        <v>4.46</v>
      </c>
      <c r="AE8" s="23">
        <v>4.3</v>
      </c>
      <c r="AF8" s="23">
        <v>4.0999999999999996</v>
      </c>
    </row>
    <row r="9" spans="1:32" x14ac:dyDescent="0.2">
      <c r="A9" s="9" t="s">
        <v>74</v>
      </c>
      <c r="B9" s="25">
        <v>37</v>
      </c>
      <c r="C9" s="26">
        <v>35</v>
      </c>
      <c r="D9" s="26">
        <f>SUM(100/B9)*C9</f>
        <v>94.594594594594597</v>
      </c>
      <c r="E9" s="26">
        <v>2</v>
      </c>
      <c r="F9" s="26">
        <f t="shared" si="1"/>
        <v>5.4054054054054053</v>
      </c>
      <c r="G9" s="26">
        <v>35</v>
      </c>
      <c r="H9" s="26">
        <v>33</v>
      </c>
      <c r="I9" s="26">
        <f t="shared" si="2"/>
        <v>94.285714285714292</v>
      </c>
      <c r="J9" s="26">
        <v>2</v>
      </c>
      <c r="K9" s="26">
        <f t="shared" si="3"/>
        <v>5.7142857142857144</v>
      </c>
      <c r="L9" s="26">
        <v>2</v>
      </c>
      <c r="M9" s="26">
        <v>2</v>
      </c>
      <c r="N9" s="26">
        <f t="shared" si="4"/>
        <v>100</v>
      </c>
      <c r="O9" s="167"/>
      <c r="P9" s="167"/>
      <c r="Q9" s="28"/>
      <c r="R9" s="29">
        <v>1</v>
      </c>
      <c r="S9" s="25">
        <f t="shared" ref="S9:S19" si="9">(100/E9)*R9</f>
        <v>50</v>
      </c>
      <c r="T9" s="29">
        <v>1</v>
      </c>
      <c r="U9" s="26">
        <f t="shared" si="6"/>
        <v>50</v>
      </c>
      <c r="V9" s="171"/>
      <c r="W9" s="167"/>
      <c r="X9" s="27">
        <v>4.9000000000000004</v>
      </c>
      <c r="Y9" s="30">
        <v>4.7</v>
      </c>
      <c r="Z9" s="30">
        <f t="shared" si="7"/>
        <v>4.8000000000000007</v>
      </c>
      <c r="AA9" s="23">
        <v>4.5</v>
      </c>
      <c r="AB9" s="30">
        <v>4.5999999999999996</v>
      </c>
      <c r="AC9" s="30">
        <v>4.5</v>
      </c>
      <c r="AD9" s="31">
        <f t="shared" si="8"/>
        <v>4.5299999999999994</v>
      </c>
      <c r="AE9" s="23">
        <v>4.8</v>
      </c>
      <c r="AF9" s="23">
        <v>4.3</v>
      </c>
    </row>
    <row r="10" spans="1:32" x14ac:dyDescent="0.2">
      <c r="A10" s="9" t="s">
        <v>42</v>
      </c>
      <c r="B10" s="25">
        <v>11</v>
      </c>
      <c r="C10" s="26">
        <v>8</v>
      </c>
      <c r="D10" s="26">
        <f t="shared" si="0"/>
        <v>72.727272727272734</v>
      </c>
      <c r="E10" s="26">
        <v>3</v>
      </c>
      <c r="F10" s="26">
        <f t="shared" si="1"/>
        <v>27.272727272727273</v>
      </c>
      <c r="G10" s="26">
        <v>10</v>
      </c>
      <c r="H10" s="26">
        <v>7</v>
      </c>
      <c r="I10" s="26">
        <f t="shared" si="2"/>
        <v>70</v>
      </c>
      <c r="J10" s="26">
        <v>3</v>
      </c>
      <c r="K10" s="26">
        <f t="shared" si="3"/>
        <v>30</v>
      </c>
      <c r="L10" s="26">
        <v>1</v>
      </c>
      <c r="M10" s="26">
        <v>1</v>
      </c>
      <c r="N10" s="26">
        <f t="shared" si="4"/>
        <v>100</v>
      </c>
      <c r="O10" s="167"/>
      <c r="P10" s="167"/>
      <c r="Q10" s="28"/>
      <c r="R10" s="171"/>
      <c r="S10" s="167"/>
      <c r="T10" s="29">
        <v>2</v>
      </c>
      <c r="U10" s="26">
        <f t="shared" si="6"/>
        <v>66.666666666666671</v>
      </c>
      <c r="V10" s="29">
        <v>1</v>
      </c>
      <c r="W10" s="25">
        <f t="shared" ref="W10:W29" si="10">(100/E10)*V10</f>
        <v>33.333333333333336</v>
      </c>
      <c r="X10" s="27">
        <v>4.72</v>
      </c>
      <c r="Y10" s="30">
        <v>4.5</v>
      </c>
      <c r="Z10" s="30">
        <f t="shared" si="7"/>
        <v>4.6099999999999994</v>
      </c>
      <c r="AA10" s="23">
        <v>4</v>
      </c>
      <c r="AB10" s="30">
        <v>4.4000000000000004</v>
      </c>
      <c r="AC10" s="30">
        <v>4.4000000000000004</v>
      </c>
      <c r="AD10" s="31">
        <f t="shared" si="8"/>
        <v>4.4000000000000004</v>
      </c>
      <c r="AE10" s="23">
        <v>4.7</v>
      </c>
      <c r="AF10" s="23">
        <v>4.7</v>
      </c>
    </row>
    <row r="11" spans="1:32" x14ac:dyDescent="0.2">
      <c r="A11" s="9" t="s">
        <v>46</v>
      </c>
      <c r="B11" s="25">
        <v>16</v>
      </c>
      <c r="C11" s="26">
        <v>16</v>
      </c>
      <c r="D11" s="26">
        <f t="shared" si="0"/>
        <v>100</v>
      </c>
      <c r="E11" s="167"/>
      <c r="F11" s="167"/>
      <c r="G11" s="26">
        <v>15</v>
      </c>
      <c r="H11" s="26">
        <v>15</v>
      </c>
      <c r="I11" s="26">
        <f t="shared" si="2"/>
        <v>100</v>
      </c>
      <c r="J11" s="167"/>
      <c r="K11" s="167"/>
      <c r="L11" s="26">
        <v>1</v>
      </c>
      <c r="M11" s="26">
        <v>1</v>
      </c>
      <c r="N11" s="26">
        <f t="shared" si="4"/>
        <v>100</v>
      </c>
      <c r="O11" s="167"/>
      <c r="P11" s="167"/>
      <c r="Q11" s="28"/>
      <c r="R11" s="171"/>
      <c r="S11" s="167"/>
      <c r="T11" s="171"/>
      <c r="U11" s="167"/>
      <c r="V11" s="171"/>
      <c r="W11" s="167"/>
      <c r="X11" s="27">
        <v>5.3</v>
      </c>
      <c r="Y11" s="30">
        <v>4.9000000000000004</v>
      </c>
      <c r="Z11" s="30">
        <f t="shared" si="7"/>
        <v>5.0999999999999996</v>
      </c>
      <c r="AA11" s="23">
        <v>4.8</v>
      </c>
      <c r="AB11" s="30">
        <v>5</v>
      </c>
      <c r="AC11" s="30">
        <v>4.5999999999999996</v>
      </c>
      <c r="AD11" s="31">
        <f t="shared" si="8"/>
        <v>4.72</v>
      </c>
      <c r="AE11" s="23">
        <v>4.5999999999999996</v>
      </c>
      <c r="AF11" s="23">
        <v>4.5</v>
      </c>
    </row>
    <row r="12" spans="1:32" x14ac:dyDescent="0.2">
      <c r="A12" s="9" t="s">
        <v>20</v>
      </c>
      <c r="B12" s="25">
        <v>18</v>
      </c>
      <c r="C12" s="26">
        <v>17</v>
      </c>
      <c r="D12" s="26">
        <f t="shared" si="0"/>
        <v>94.444444444444443</v>
      </c>
      <c r="E12" s="26">
        <v>1</v>
      </c>
      <c r="F12" s="26">
        <f t="shared" si="1"/>
        <v>5.5555555555555554</v>
      </c>
      <c r="G12" s="26">
        <v>17</v>
      </c>
      <c r="H12" s="26">
        <v>16</v>
      </c>
      <c r="I12" s="26">
        <f t="shared" si="2"/>
        <v>94.117647058823536</v>
      </c>
      <c r="J12" s="26">
        <v>1</v>
      </c>
      <c r="K12" s="26">
        <f t="shared" si="3"/>
        <v>5.882352941176471</v>
      </c>
      <c r="L12" s="26">
        <v>1</v>
      </c>
      <c r="M12" s="26">
        <v>1</v>
      </c>
      <c r="N12" s="26">
        <f t="shared" si="4"/>
        <v>100</v>
      </c>
      <c r="O12" s="167"/>
      <c r="P12" s="167"/>
      <c r="Q12" s="28"/>
      <c r="R12" s="29">
        <v>1</v>
      </c>
      <c r="S12" s="25">
        <f t="shared" si="9"/>
        <v>100</v>
      </c>
      <c r="T12" s="171"/>
      <c r="U12" s="167"/>
      <c r="V12" s="171"/>
      <c r="W12" s="167"/>
      <c r="X12" s="27">
        <v>5.4</v>
      </c>
      <c r="Y12" s="30">
        <v>5.3</v>
      </c>
      <c r="Z12" s="30">
        <f t="shared" si="7"/>
        <v>5.35</v>
      </c>
      <c r="AA12" s="23">
        <v>4.5999999999999996</v>
      </c>
      <c r="AB12" s="30">
        <v>4.5999999999999996</v>
      </c>
      <c r="AC12" s="30">
        <v>4.5999999999999996</v>
      </c>
      <c r="AD12" s="31">
        <f t="shared" si="8"/>
        <v>4.5999999999999996</v>
      </c>
      <c r="AE12" s="23">
        <v>4.5</v>
      </c>
      <c r="AF12" s="23">
        <v>4.2</v>
      </c>
    </row>
    <row r="13" spans="1:32" x14ac:dyDescent="0.2">
      <c r="A13" s="9" t="s">
        <v>21</v>
      </c>
      <c r="B13" s="25">
        <v>9</v>
      </c>
      <c r="C13" s="26">
        <v>9</v>
      </c>
      <c r="D13" s="26">
        <f t="shared" si="0"/>
        <v>100</v>
      </c>
      <c r="E13" s="167"/>
      <c r="F13" s="167"/>
      <c r="G13" s="26">
        <v>9</v>
      </c>
      <c r="H13" s="26">
        <v>9</v>
      </c>
      <c r="I13" s="26">
        <f t="shared" si="2"/>
        <v>100</v>
      </c>
      <c r="J13" s="167"/>
      <c r="K13" s="167"/>
      <c r="L13" s="167"/>
      <c r="M13" s="167"/>
      <c r="N13" s="167"/>
      <c r="O13" s="167"/>
      <c r="P13" s="167"/>
      <c r="Q13" s="28"/>
      <c r="R13" s="171"/>
      <c r="S13" s="167"/>
      <c r="T13" s="171"/>
      <c r="U13" s="167"/>
      <c r="V13" s="171"/>
      <c r="W13" s="167"/>
      <c r="X13" s="27">
        <v>4.9000000000000004</v>
      </c>
      <c r="Y13" s="30">
        <v>4.7</v>
      </c>
      <c r="Z13" s="30">
        <f t="shared" si="7"/>
        <v>4.8000000000000007</v>
      </c>
      <c r="AA13" s="23">
        <v>4.8</v>
      </c>
      <c r="AB13" s="30">
        <v>4.5</v>
      </c>
      <c r="AC13" s="30">
        <v>4.5</v>
      </c>
      <c r="AD13" s="31">
        <f t="shared" si="8"/>
        <v>4.5</v>
      </c>
      <c r="AE13" s="23">
        <v>4.8</v>
      </c>
      <c r="AF13" s="23">
        <v>4.3</v>
      </c>
    </row>
    <row r="14" spans="1:32" x14ac:dyDescent="0.2">
      <c r="A14" s="13" t="s">
        <v>22</v>
      </c>
      <c r="B14" s="25">
        <v>24</v>
      </c>
      <c r="C14" s="26">
        <v>16</v>
      </c>
      <c r="D14" s="26">
        <f t="shared" si="0"/>
        <v>66.666666666666671</v>
      </c>
      <c r="E14" s="26">
        <v>8</v>
      </c>
      <c r="F14" s="26">
        <f t="shared" si="1"/>
        <v>33.333333333333336</v>
      </c>
      <c r="G14" s="25">
        <v>24</v>
      </c>
      <c r="H14" s="26">
        <v>16</v>
      </c>
      <c r="I14" s="26">
        <f t="shared" ref="I14" si="11">SUM(100/G14)*H14</f>
        <v>66.666666666666671</v>
      </c>
      <c r="J14" s="26">
        <v>8</v>
      </c>
      <c r="K14" s="26">
        <f t="shared" ref="K14" si="12">SUM(100/G14)*J14</f>
        <v>33.333333333333336</v>
      </c>
      <c r="L14" s="167"/>
      <c r="M14" s="167"/>
      <c r="N14" s="167"/>
      <c r="O14" s="167"/>
      <c r="P14" s="167"/>
      <c r="Q14" s="28"/>
      <c r="R14" s="29">
        <v>4</v>
      </c>
      <c r="S14" s="25">
        <f t="shared" si="9"/>
        <v>50</v>
      </c>
      <c r="T14" s="29">
        <v>4</v>
      </c>
      <c r="U14" s="26">
        <f t="shared" si="6"/>
        <v>50</v>
      </c>
      <c r="V14" s="29"/>
      <c r="W14" s="25">
        <f t="shared" si="10"/>
        <v>0</v>
      </c>
      <c r="X14" s="27"/>
      <c r="Y14" s="30"/>
      <c r="Z14" s="30"/>
      <c r="AA14" s="23"/>
      <c r="AB14" s="30"/>
      <c r="AC14" s="30"/>
      <c r="AD14" s="31">
        <f t="shared" si="8"/>
        <v>0</v>
      </c>
      <c r="AE14" s="23">
        <v>4.5</v>
      </c>
      <c r="AF14" s="23">
        <v>4.5</v>
      </c>
    </row>
    <row r="15" spans="1:32" x14ac:dyDescent="0.2">
      <c r="A15" s="13" t="s">
        <v>23</v>
      </c>
      <c r="B15" s="25">
        <v>16</v>
      </c>
      <c r="C15" s="26">
        <v>12</v>
      </c>
      <c r="D15" s="26">
        <f t="shared" si="0"/>
        <v>75</v>
      </c>
      <c r="E15" s="26">
        <v>4</v>
      </c>
      <c r="F15" s="26">
        <f t="shared" si="1"/>
        <v>25</v>
      </c>
      <c r="G15" s="26">
        <v>15</v>
      </c>
      <c r="H15" s="26">
        <v>11</v>
      </c>
      <c r="I15" s="26">
        <f t="shared" si="2"/>
        <v>73.333333333333343</v>
      </c>
      <c r="J15" s="26">
        <v>4</v>
      </c>
      <c r="K15" s="26">
        <f t="shared" si="3"/>
        <v>26.666666666666668</v>
      </c>
      <c r="L15" s="26">
        <v>1</v>
      </c>
      <c r="M15" s="26">
        <v>1</v>
      </c>
      <c r="N15" s="26">
        <f t="shared" si="4"/>
        <v>100</v>
      </c>
      <c r="O15" s="167"/>
      <c r="P15" s="167"/>
      <c r="Q15" s="28"/>
      <c r="R15" s="29">
        <v>2</v>
      </c>
      <c r="S15" s="25">
        <f t="shared" si="9"/>
        <v>50</v>
      </c>
      <c r="T15" s="29">
        <v>1</v>
      </c>
      <c r="U15" s="26">
        <f t="shared" si="6"/>
        <v>25</v>
      </c>
      <c r="V15" s="29">
        <v>1</v>
      </c>
      <c r="W15" s="25">
        <f t="shared" si="10"/>
        <v>25</v>
      </c>
      <c r="X15" s="27">
        <v>4.7</v>
      </c>
      <c r="Y15" s="30">
        <v>4.5999999999999996</v>
      </c>
      <c r="Z15" s="30">
        <f t="shared" si="7"/>
        <v>4.6500000000000004</v>
      </c>
      <c r="AA15" s="23">
        <v>4.0999999999999996</v>
      </c>
      <c r="AB15" s="30">
        <v>4.2</v>
      </c>
      <c r="AC15" s="30">
        <v>4.3</v>
      </c>
      <c r="AD15" s="31">
        <f t="shared" si="8"/>
        <v>4.2699999999999996</v>
      </c>
      <c r="AE15" s="23">
        <v>4.3</v>
      </c>
      <c r="AF15" s="23">
        <v>4.3</v>
      </c>
    </row>
    <row r="16" spans="1:32" x14ac:dyDescent="0.2">
      <c r="A16" s="13" t="s">
        <v>40</v>
      </c>
      <c r="B16" s="25">
        <v>8</v>
      </c>
      <c r="C16" s="26">
        <v>6</v>
      </c>
      <c r="D16" s="26">
        <f t="shared" si="0"/>
        <v>75</v>
      </c>
      <c r="E16" s="26">
        <v>2</v>
      </c>
      <c r="F16" s="26">
        <f t="shared" si="1"/>
        <v>25</v>
      </c>
      <c r="G16" s="26">
        <v>8</v>
      </c>
      <c r="H16" s="26">
        <v>6</v>
      </c>
      <c r="I16" s="26">
        <f t="shared" si="2"/>
        <v>75</v>
      </c>
      <c r="J16" s="26">
        <v>2</v>
      </c>
      <c r="K16" s="26">
        <f t="shared" si="3"/>
        <v>25</v>
      </c>
      <c r="L16" s="167"/>
      <c r="M16" s="167"/>
      <c r="N16" s="167"/>
      <c r="O16" s="167"/>
      <c r="P16" s="167"/>
      <c r="Q16" s="28"/>
      <c r="R16" s="171"/>
      <c r="S16" s="167"/>
      <c r="T16" s="29">
        <v>2</v>
      </c>
      <c r="U16" s="26">
        <f t="shared" si="6"/>
        <v>100</v>
      </c>
      <c r="V16" s="171"/>
      <c r="W16" s="167"/>
      <c r="X16" s="27">
        <v>5</v>
      </c>
      <c r="Y16" s="30">
        <v>4.8</v>
      </c>
      <c r="Z16" s="30">
        <f t="shared" si="7"/>
        <v>4.9000000000000004</v>
      </c>
      <c r="AA16" s="23">
        <v>4.5999999999999996</v>
      </c>
      <c r="AB16" s="30">
        <v>4.2</v>
      </c>
      <c r="AC16" s="30">
        <v>4.3</v>
      </c>
      <c r="AD16" s="31">
        <f t="shared" si="8"/>
        <v>4.2699999999999996</v>
      </c>
      <c r="AE16" s="23">
        <v>4.5</v>
      </c>
      <c r="AF16" s="23">
        <v>4.2</v>
      </c>
    </row>
    <row r="17" spans="1:33" x14ac:dyDescent="0.2">
      <c r="A17" s="9" t="s">
        <v>24</v>
      </c>
      <c r="B17" s="25">
        <v>18</v>
      </c>
      <c r="C17" s="26">
        <v>16</v>
      </c>
      <c r="D17" s="26">
        <f t="shared" si="0"/>
        <v>88.888888888888886</v>
      </c>
      <c r="E17" s="26">
        <v>2</v>
      </c>
      <c r="F17" s="26">
        <f t="shared" si="1"/>
        <v>11.111111111111111</v>
      </c>
      <c r="G17" s="26">
        <v>17</v>
      </c>
      <c r="H17" s="26">
        <v>15</v>
      </c>
      <c r="I17" s="26">
        <f t="shared" si="2"/>
        <v>88.235294117647072</v>
      </c>
      <c r="J17" s="26">
        <v>2</v>
      </c>
      <c r="K17" s="26">
        <f t="shared" si="3"/>
        <v>11.764705882352942</v>
      </c>
      <c r="L17" s="26">
        <v>1</v>
      </c>
      <c r="M17" s="26">
        <v>1</v>
      </c>
      <c r="N17" s="26">
        <f t="shared" si="4"/>
        <v>100</v>
      </c>
      <c r="O17" s="167"/>
      <c r="P17" s="167"/>
      <c r="Q17" s="28"/>
      <c r="R17" s="29">
        <v>2</v>
      </c>
      <c r="S17" s="25">
        <f t="shared" si="9"/>
        <v>100</v>
      </c>
      <c r="T17" s="171"/>
      <c r="U17" s="167"/>
      <c r="V17" s="171"/>
      <c r="W17" s="167"/>
      <c r="X17" s="27">
        <v>4.8</v>
      </c>
      <c r="Y17" s="30">
        <v>4.8</v>
      </c>
      <c r="Z17" s="30">
        <f t="shared" si="7"/>
        <v>4.8</v>
      </c>
      <c r="AA17" s="23">
        <v>4.5</v>
      </c>
      <c r="AB17" s="30">
        <v>4.5999999999999996</v>
      </c>
      <c r="AC17" s="30">
        <v>4.7</v>
      </c>
      <c r="AD17" s="31">
        <f t="shared" si="8"/>
        <v>4.67</v>
      </c>
      <c r="AE17" s="23">
        <v>4.5</v>
      </c>
      <c r="AF17" s="23">
        <v>4.5999999999999996</v>
      </c>
    </row>
    <row r="18" spans="1:33" x14ac:dyDescent="0.2">
      <c r="A18" s="9" t="s">
        <v>75</v>
      </c>
      <c r="B18" s="25">
        <v>14</v>
      </c>
      <c r="C18" s="26">
        <v>7</v>
      </c>
      <c r="D18" s="26">
        <f t="shared" si="0"/>
        <v>50</v>
      </c>
      <c r="E18" s="26">
        <v>7</v>
      </c>
      <c r="F18" s="26">
        <f t="shared" si="1"/>
        <v>50</v>
      </c>
      <c r="G18" s="26">
        <v>12</v>
      </c>
      <c r="H18" s="26">
        <v>7</v>
      </c>
      <c r="I18" s="26">
        <f t="shared" si="2"/>
        <v>58.333333333333336</v>
      </c>
      <c r="J18" s="26">
        <v>5</v>
      </c>
      <c r="K18" s="26">
        <f t="shared" si="3"/>
        <v>41.666666666666671</v>
      </c>
      <c r="L18" s="26">
        <v>2</v>
      </c>
      <c r="M18" s="167"/>
      <c r="N18" s="167"/>
      <c r="O18" s="26">
        <v>2</v>
      </c>
      <c r="P18" s="26">
        <f t="shared" si="5"/>
        <v>100</v>
      </c>
      <c r="Q18" s="28"/>
      <c r="R18" s="29">
        <v>2</v>
      </c>
      <c r="S18" s="25">
        <f t="shared" si="9"/>
        <v>28.571428571428573</v>
      </c>
      <c r="T18" s="29">
        <v>2</v>
      </c>
      <c r="U18" s="26">
        <f t="shared" si="6"/>
        <v>28.571428571428573</v>
      </c>
      <c r="V18" s="29">
        <v>3</v>
      </c>
      <c r="W18" s="25">
        <f t="shared" si="10"/>
        <v>42.857142857142861</v>
      </c>
      <c r="X18" s="27">
        <v>4.5</v>
      </c>
      <c r="Y18" s="30">
        <v>4.7</v>
      </c>
      <c r="Z18" s="30">
        <f t="shared" si="7"/>
        <v>4.5999999999999996</v>
      </c>
      <c r="AA18" s="23">
        <v>4.2</v>
      </c>
      <c r="AB18" s="30">
        <v>4.2</v>
      </c>
      <c r="AC18" s="30">
        <v>4.3</v>
      </c>
      <c r="AD18" s="31">
        <f t="shared" si="8"/>
        <v>4.2699999999999996</v>
      </c>
      <c r="AE18" s="23"/>
      <c r="AF18" s="23"/>
    </row>
    <row r="19" spans="1:33" x14ac:dyDescent="0.2">
      <c r="A19" s="9" t="s">
        <v>25</v>
      </c>
      <c r="B19" s="25">
        <v>13</v>
      </c>
      <c r="C19" s="26">
        <v>7</v>
      </c>
      <c r="D19" s="26">
        <f t="shared" si="0"/>
        <v>53.846153846153847</v>
      </c>
      <c r="E19" s="26">
        <v>6</v>
      </c>
      <c r="F19" s="26">
        <f t="shared" si="1"/>
        <v>46.153846153846153</v>
      </c>
      <c r="G19" s="26">
        <v>10</v>
      </c>
      <c r="H19" s="26">
        <v>5</v>
      </c>
      <c r="I19" s="26">
        <f t="shared" si="2"/>
        <v>50</v>
      </c>
      <c r="J19" s="26">
        <v>5</v>
      </c>
      <c r="K19" s="26">
        <f t="shared" si="3"/>
        <v>50</v>
      </c>
      <c r="L19" s="26">
        <v>3</v>
      </c>
      <c r="M19" s="26">
        <v>2</v>
      </c>
      <c r="N19" s="26">
        <f t="shared" si="4"/>
        <v>66.666666666666671</v>
      </c>
      <c r="O19" s="26">
        <v>1</v>
      </c>
      <c r="P19" s="26">
        <f t="shared" si="5"/>
        <v>33.333333333333336</v>
      </c>
      <c r="Q19" s="28"/>
      <c r="R19" s="29">
        <v>6</v>
      </c>
      <c r="S19" s="25">
        <f t="shared" si="9"/>
        <v>100</v>
      </c>
      <c r="T19" s="171"/>
      <c r="U19" s="167"/>
      <c r="V19" s="171"/>
      <c r="W19" s="167"/>
      <c r="X19" s="27">
        <v>5.0999999999999996</v>
      </c>
      <c r="Y19" s="30">
        <v>4.5999999999999996</v>
      </c>
      <c r="Z19" s="30">
        <f t="shared" si="7"/>
        <v>4.8499999999999996</v>
      </c>
      <c r="AA19" s="23">
        <v>4.5</v>
      </c>
      <c r="AB19" s="30">
        <v>3.9</v>
      </c>
      <c r="AC19" s="30">
        <v>3.9</v>
      </c>
      <c r="AD19" s="31">
        <f t="shared" si="8"/>
        <v>3.9</v>
      </c>
      <c r="AE19" s="23">
        <v>4.8</v>
      </c>
      <c r="AF19" s="23">
        <v>4.5999999999999996</v>
      </c>
    </row>
    <row r="20" spans="1:33" x14ac:dyDescent="0.2">
      <c r="A20" s="9" t="s">
        <v>93</v>
      </c>
      <c r="B20" s="25">
        <v>61</v>
      </c>
      <c r="C20" s="26">
        <v>49</v>
      </c>
      <c r="D20" s="26">
        <f t="shared" si="0"/>
        <v>80.327868852459019</v>
      </c>
      <c r="E20" s="26">
        <v>12</v>
      </c>
      <c r="F20" s="26">
        <f t="shared" si="1"/>
        <v>19.672131147540984</v>
      </c>
      <c r="G20" s="26">
        <v>50</v>
      </c>
      <c r="H20" s="26">
        <v>45</v>
      </c>
      <c r="I20" s="26">
        <f t="shared" si="2"/>
        <v>90</v>
      </c>
      <c r="J20" s="26">
        <v>5</v>
      </c>
      <c r="K20" s="26">
        <f t="shared" si="3"/>
        <v>10</v>
      </c>
      <c r="L20" s="26">
        <v>11</v>
      </c>
      <c r="M20" s="26">
        <v>4</v>
      </c>
      <c r="N20" s="26">
        <f t="shared" si="4"/>
        <v>36.363636363636367</v>
      </c>
      <c r="O20" s="26">
        <v>7</v>
      </c>
      <c r="P20" s="26">
        <f t="shared" si="5"/>
        <v>63.63636363636364</v>
      </c>
      <c r="Q20" s="28"/>
      <c r="R20" s="171"/>
      <c r="S20" s="167"/>
      <c r="T20" s="171"/>
      <c r="U20" s="167"/>
      <c r="V20" s="29">
        <v>12</v>
      </c>
      <c r="W20" s="25">
        <f t="shared" si="10"/>
        <v>100</v>
      </c>
      <c r="X20" s="27">
        <v>5</v>
      </c>
      <c r="Y20" s="30">
        <v>4.5</v>
      </c>
      <c r="Z20" s="30">
        <f t="shared" si="7"/>
        <v>4.75</v>
      </c>
      <c r="AA20" s="23">
        <v>4.5999999999999996</v>
      </c>
      <c r="AB20" s="30">
        <v>4.3</v>
      </c>
      <c r="AC20" s="30">
        <v>4.3</v>
      </c>
      <c r="AD20" s="31">
        <f t="shared" si="8"/>
        <v>4.3</v>
      </c>
      <c r="AE20" s="23">
        <v>4.3</v>
      </c>
      <c r="AF20" s="23">
        <v>4.3</v>
      </c>
    </row>
    <row r="21" spans="1:33" x14ac:dyDescent="0.2">
      <c r="A21" s="9" t="s">
        <v>45</v>
      </c>
      <c r="B21" s="25">
        <v>12</v>
      </c>
      <c r="C21" s="26">
        <v>10</v>
      </c>
      <c r="D21" s="26">
        <f t="shared" si="0"/>
        <v>83.333333333333343</v>
      </c>
      <c r="E21" s="26">
        <v>2</v>
      </c>
      <c r="F21" s="26">
        <f t="shared" si="1"/>
        <v>16.666666666666668</v>
      </c>
      <c r="G21" s="26">
        <v>11</v>
      </c>
      <c r="H21" s="26">
        <v>10</v>
      </c>
      <c r="I21" s="26">
        <f t="shared" si="2"/>
        <v>90.909090909090921</v>
      </c>
      <c r="J21" s="26">
        <v>1</v>
      </c>
      <c r="K21" s="26">
        <f t="shared" si="3"/>
        <v>9.0909090909090917</v>
      </c>
      <c r="L21" s="26">
        <v>1</v>
      </c>
      <c r="M21" s="167"/>
      <c r="N21" s="167"/>
      <c r="O21" s="26">
        <v>1</v>
      </c>
      <c r="P21" s="26">
        <f t="shared" si="5"/>
        <v>100</v>
      </c>
      <c r="Q21" s="28"/>
      <c r="R21" s="171"/>
      <c r="S21" s="167"/>
      <c r="T21" s="29">
        <v>2</v>
      </c>
      <c r="U21" s="26">
        <f t="shared" si="6"/>
        <v>100</v>
      </c>
      <c r="V21" s="171"/>
      <c r="W21" s="167"/>
      <c r="X21" s="27">
        <v>5</v>
      </c>
      <c r="Y21" s="30">
        <v>4.8</v>
      </c>
      <c r="Z21" s="30">
        <f t="shared" si="7"/>
        <v>4.9000000000000004</v>
      </c>
      <c r="AA21" s="23">
        <v>4.9000000000000004</v>
      </c>
      <c r="AB21" s="30">
        <v>4.3</v>
      </c>
      <c r="AC21" s="30">
        <v>4.4000000000000004</v>
      </c>
      <c r="AD21" s="31">
        <f t="shared" si="8"/>
        <v>4.37</v>
      </c>
      <c r="AE21" s="23">
        <v>4.4000000000000004</v>
      </c>
      <c r="AF21" s="23">
        <v>4.5</v>
      </c>
    </row>
    <row r="22" spans="1:33" x14ac:dyDescent="0.2">
      <c r="A22" s="9" t="s">
        <v>27</v>
      </c>
      <c r="B22" s="25">
        <v>12</v>
      </c>
      <c r="C22" s="26">
        <v>12</v>
      </c>
      <c r="D22" s="26">
        <f t="shared" si="0"/>
        <v>100</v>
      </c>
      <c r="E22" s="167"/>
      <c r="F22" s="167"/>
      <c r="G22" s="26">
        <v>10</v>
      </c>
      <c r="H22" s="26">
        <v>10</v>
      </c>
      <c r="I22" s="26">
        <f t="shared" si="2"/>
        <v>100</v>
      </c>
      <c r="J22" s="167"/>
      <c r="K22" s="167"/>
      <c r="L22" s="26">
        <v>2</v>
      </c>
      <c r="M22" s="26">
        <v>2</v>
      </c>
      <c r="N22" s="26">
        <f t="shared" si="4"/>
        <v>100</v>
      </c>
      <c r="O22" s="167"/>
      <c r="P22" s="167"/>
      <c r="Q22" s="28"/>
      <c r="R22" s="171"/>
      <c r="S22" s="167"/>
      <c r="T22" s="171"/>
      <c r="U22" s="167"/>
      <c r="V22" s="171"/>
      <c r="W22" s="167"/>
      <c r="X22" s="27">
        <v>4.7</v>
      </c>
      <c r="Y22" s="30">
        <v>4.5</v>
      </c>
      <c r="Z22" s="30">
        <f t="shared" si="7"/>
        <v>4.5999999999999996</v>
      </c>
      <c r="AA22" s="23">
        <v>4.3</v>
      </c>
      <c r="AB22" s="30">
        <v>4.8</v>
      </c>
      <c r="AC22" s="30">
        <v>4.5</v>
      </c>
      <c r="AD22" s="31">
        <f t="shared" si="8"/>
        <v>4.59</v>
      </c>
      <c r="AE22" s="23">
        <v>4.5</v>
      </c>
      <c r="AF22" s="23">
        <v>4.4000000000000004</v>
      </c>
    </row>
    <row r="23" spans="1:33" x14ac:dyDescent="0.2">
      <c r="A23" s="9" t="s">
        <v>43</v>
      </c>
      <c r="B23" s="25">
        <v>9</v>
      </c>
      <c r="C23" s="26">
        <v>9</v>
      </c>
      <c r="D23" s="26">
        <f t="shared" si="0"/>
        <v>100</v>
      </c>
      <c r="E23" s="167"/>
      <c r="F23" s="167"/>
      <c r="G23" s="26">
        <v>9</v>
      </c>
      <c r="H23" s="26">
        <v>9</v>
      </c>
      <c r="I23" s="26">
        <f t="shared" si="2"/>
        <v>100</v>
      </c>
      <c r="J23" s="167"/>
      <c r="K23" s="167"/>
      <c r="L23" s="167"/>
      <c r="M23" s="167"/>
      <c r="N23" s="167"/>
      <c r="O23" s="167"/>
      <c r="P23" s="167"/>
      <c r="Q23" s="28"/>
      <c r="R23" s="171"/>
      <c r="S23" s="167"/>
      <c r="T23" s="171"/>
      <c r="U23" s="167"/>
      <c r="V23" s="171"/>
      <c r="W23" s="167"/>
      <c r="X23" s="27">
        <v>5.0999999999999996</v>
      </c>
      <c r="Y23" s="30">
        <v>4.5999999999999996</v>
      </c>
      <c r="Z23" s="30">
        <f t="shared" si="7"/>
        <v>4.8499999999999996</v>
      </c>
      <c r="AA23" s="23">
        <v>4.5999999999999996</v>
      </c>
      <c r="AB23" s="30">
        <v>4.7</v>
      </c>
      <c r="AC23" s="30">
        <v>4.5</v>
      </c>
      <c r="AD23" s="31">
        <f t="shared" si="8"/>
        <v>4.5599999999999996</v>
      </c>
      <c r="AE23" s="23">
        <v>4.7</v>
      </c>
      <c r="AF23" s="23">
        <v>4.4000000000000004</v>
      </c>
    </row>
    <row r="24" spans="1:33" x14ac:dyDescent="0.2">
      <c r="A24" s="9" t="s">
        <v>28</v>
      </c>
      <c r="B24" s="25">
        <v>24</v>
      </c>
      <c r="C24" s="26">
        <v>21</v>
      </c>
      <c r="D24" s="26">
        <f t="shared" si="0"/>
        <v>87.5</v>
      </c>
      <c r="E24" s="26">
        <v>3</v>
      </c>
      <c r="F24" s="26">
        <f t="shared" si="1"/>
        <v>12.5</v>
      </c>
      <c r="G24" s="26">
        <v>24</v>
      </c>
      <c r="H24" s="26">
        <v>21</v>
      </c>
      <c r="I24" s="26">
        <f t="shared" si="2"/>
        <v>87.5</v>
      </c>
      <c r="J24" s="26">
        <v>3</v>
      </c>
      <c r="K24" s="26">
        <f t="shared" si="3"/>
        <v>12.5</v>
      </c>
      <c r="L24" s="167"/>
      <c r="M24" s="167"/>
      <c r="N24" s="167"/>
      <c r="O24" s="167"/>
      <c r="P24" s="167"/>
      <c r="Q24" s="28"/>
      <c r="R24" s="171"/>
      <c r="S24" s="167"/>
      <c r="T24" s="171"/>
      <c r="U24" s="167"/>
      <c r="V24" s="29">
        <v>3</v>
      </c>
      <c r="W24" s="25">
        <f t="shared" si="10"/>
        <v>100</v>
      </c>
      <c r="X24" s="27">
        <v>5.0999999999999996</v>
      </c>
      <c r="Y24" s="30">
        <v>4.8</v>
      </c>
      <c r="Z24" s="30">
        <f t="shared" si="7"/>
        <v>4.9499999999999993</v>
      </c>
      <c r="AA24" s="23">
        <v>4.5999999999999996</v>
      </c>
      <c r="AB24" s="30">
        <v>4.7</v>
      </c>
      <c r="AC24" s="30">
        <v>4.5999999999999996</v>
      </c>
      <c r="AD24" s="31">
        <f t="shared" si="8"/>
        <v>4.63</v>
      </c>
      <c r="AE24" s="23">
        <v>4.8</v>
      </c>
      <c r="AF24" s="23">
        <v>4.5</v>
      </c>
    </row>
    <row r="25" spans="1:33" x14ac:dyDescent="0.2">
      <c r="A25" s="9" t="s">
        <v>29</v>
      </c>
      <c r="B25" s="25">
        <v>16</v>
      </c>
      <c r="C25" s="26">
        <v>16</v>
      </c>
      <c r="D25" s="26">
        <f t="shared" si="0"/>
        <v>100</v>
      </c>
      <c r="E25" s="167"/>
      <c r="F25" s="167"/>
      <c r="G25" s="26">
        <v>16</v>
      </c>
      <c r="H25" s="26">
        <v>16</v>
      </c>
      <c r="I25" s="26">
        <f t="shared" si="2"/>
        <v>100</v>
      </c>
      <c r="J25" s="167"/>
      <c r="K25" s="167"/>
      <c r="L25" s="167"/>
      <c r="M25" s="167"/>
      <c r="N25" s="167"/>
      <c r="O25" s="167"/>
      <c r="P25" s="167"/>
      <c r="Q25" s="28"/>
      <c r="R25" s="171"/>
      <c r="S25" s="167"/>
      <c r="T25" s="171"/>
      <c r="U25" s="167"/>
      <c r="V25" s="171"/>
      <c r="W25" s="167"/>
      <c r="X25" s="27">
        <v>5</v>
      </c>
      <c r="Y25" s="30">
        <v>4.5</v>
      </c>
      <c r="Z25" s="30">
        <f t="shared" si="7"/>
        <v>4.75</v>
      </c>
      <c r="AA25" s="23">
        <v>4.5</v>
      </c>
      <c r="AB25" s="30">
        <v>4.5999999999999996</v>
      </c>
      <c r="AC25" s="30">
        <v>4.8</v>
      </c>
      <c r="AD25" s="31">
        <f t="shared" si="8"/>
        <v>4.74</v>
      </c>
      <c r="AE25" s="23">
        <v>4.5</v>
      </c>
      <c r="AF25" s="23">
        <v>4.5999999999999996</v>
      </c>
    </row>
    <row r="26" spans="1:33" ht="12" customHeight="1" x14ac:dyDescent="0.2">
      <c r="A26" s="9" t="s">
        <v>47</v>
      </c>
      <c r="B26" s="25">
        <v>11</v>
      </c>
      <c r="C26" s="26">
        <v>10</v>
      </c>
      <c r="D26" s="26">
        <f t="shared" si="0"/>
        <v>90.909090909090921</v>
      </c>
      <c r="E26" s="26">
        <v>1</v>
      </c>
      <c r="F26" s="26">
        <f t="shared" si="1"/>
        <v>9.0909090909090917</v>
      </c>
      <c r="G26" s="26">
        <v>10</v>
      </c>
      <c r="H26" s="26">
        <v>9</v>
      </c>
      <c r="I26" s="26">
        <f t="shared" si="2"/>
        <v>90</v>
      </c>
      <c r="J26" s="26">
        <v>1</v>
      </c>
      <c r="K26" s="26">
        <f t="shared" si="3"/>
        <v>10</v>
      </c>
      <c r="L26" s="26">
        <v>1</v>
      </c>
      <c r="M26" s="26">
        <v>1</v>
      </c>
      <c r="N26" s="26">
        <f t="shared" si="4"/>
        <v>100</v>
      </c>
      <c r="O26" s="167"/>
      <c r="P26" s="167"/>
      <c r="Q26" s="28"/>
      <c r="R26" s="171"/>
      <c r="S26" s="167"/>
      <c r="T26" s="29">
        <v>1</v>
      </c>
      <c r="U26" s="26">
        <f t="shared" si="6"/>
        <v>100</v>
      </c>
      <c r="V26" s="171"/>
      <c r="W26" s="167"/>
      <c r="X26" s="27">
        <v>4.5999999999999996</v>
      </c>
      <c r="Y26" s="30">
        <v>4.8</v>
      </c>
      <c r="Z26" s="30">
        <f t="shared" si="7"/>
        <v>4.6999999999999993</v>
      </c>
      <c r="AA26" s="23">
        <v>4.7</v>
      </c>
      <c r="AB26" s="30">
        <v>4.5</v>
      </c>
      <c r="AC26" s="30">
        <v>4.3</v>
      </c>
      <c r="AD26" s="31">
        <f t="shared" si="8"/>
        <v>4.3599999999999994</v>
      </c>
      <c r="AE26" s="23">
        <v>4.7</v>
      </c>
      <c r="AF26" s="23">
        <v>4.5</v>
      </c>
    </row>
    <row r="27" spans="1:33" x14ac:dyDescent="0.2">
      <c r="A27" s="9" t="s">
        <v>30</v>
      </c>
      <c r="B27" s="25">
        <v>50</v>
      </c>
      <c r="C27" s="26">
        <v>42</v>
      </c>
      <c r="D27" s="26">
        <f t="shared" si="0"/>
        <v>84</v>
      </c>
      <c r="E27" s="26">
        <v>8</v>
      </c>
      <c r="F27" s="26">
        <f t="shared" si="1"/>
        <v>16</v>
      </c>
      <c r="G27" s="26">
        <v>43</v>
      </c>
      <c r="H27" s="26">
        <v>37</v>
      </c>
      <c r="I27" s="26">
        <f t="shared" si="2"/>
        <v>86.04651162790698</v>
      </c>
      <c r="J27" s="26">
        <v>6</v>
      </c>
      <c r="K27" s="26">
        <f t="shared" si="3"/>
        <v>13.953488372093023</v>
      </c>
      <c r="L27" s="26">
        <v>7</v>
      </c>
      <c r="M27" s="26">
        <v>5</v>
      </c>
      <c r="N27" s="26">
        <f t="shared" si="4"/>
        <v>71.428571428571431</v>
      </c>
      <c r="O27" s="26">
        <v>2</v>
      </c>
      <c r="P27" s="26">
        <f t="shared" si="5"/>
        <v>28.571428571428573</v>
      </c>
      <c r="Q27" s="28"/>
      <c r="R27" s="171"/>
      <c r="S27" s="167"/>
      <c r="T27" s="29">
        <v>8</v>
      </c>
      <c r="U27" s="26">
        <f t="shared" si="6"/>
        <v>100</v>
      </c>
      <c r="V27" s="171"/>
      <c r="W27" s="167"/>
      <c r="X27" s="27">
        <v>4.6500000000000004</v>
      </c>
      <c r="Y27" s="30">
        <v>4.59</v>
      </c>
      <c r="Z27" s="30">
        <f t="shared" si="7"/>
        <v>4.62</v>
      </c>
      <c r="AA27" s="23">
        <v>4.5</v>
      </c>
      <c r="AB27" s="30">
        <v>4.3</v>
      </c>
      <c r="AC27" s="30">
        <v>4.3</v>
      </c>
      <c r="AD27" s="31">
        <f t="shared" si="8"/>
        <v>4.3</v>
      </c>
      <c r="AE27" s="23">
        <v>4.7</v>
      </c>
      <c r="AF27" s="23">
        <v>4.5</v>
      </c>
    </row>
    <row r="28" spans="1:33" x14ac:dyDescent="0.2">
      <c r="A28" s="9" t="s">
        <v>31</v>
      </c>
      <c r="B28" s="25">
        <v>23</v>
      </c>
      <c r="C28" s="26">
        <v>19</v>
      </c>
      <c r="D28" s="26">
        <f t="shared" si="0"/>
        <v>82.608695652173907</v>
      </c>
      <c r="E28" s="26">
        <v>4</v>
      </c>
      <c r="F28" s="26">
        <f t="shared" si="1"/>
        <v>17.391304347826086</v>
      </c>
      <c r="G28" s="26">
        <v>19</v>
      </c>
      <c r="H28" s="26">
        <v>18</v>
      </c>
      <c r="I28" s="26">
        <f t="shared" si="2"/>
        <v>94.736842105263165</v>
      </c>
      <c r="J28" s="26">
        <v>1</v>
      </c>
      <c r="K28" s="26">
        <f t="shared" si="3"/>
        <v>5.2631578947368425</v>
      </c>
      <c r="L28" s="26">
        <v>4</v>
      </c>
      <c r="M28" s="26">
        <v>1</v>
      </c>
      <c r="N28" s="26">
        <f t="shared" si="4"/>
        <v>25</v>
      </c>
      <c r="O28" s="26">
        <v>3</v>
      </c>
      <c r="P28" s="26">
        <f t="shared" si="5"/>
        <v>75</v>
      </c>
      <c r="Q28" s="28"/>
      <c r="R28" s="171"/>
      <c r="S28" s="167"/>
      <c r="T28" s="171"/>
      <c r="U28" s="167"/>
      <c r="V28" s="29">
        <v>4</v>
      </c>
      <c r="W28" s="25">
        <f t="shared" si="10"/>
        <v>100</v>
      </c>
      <c r="X28" s="27">
        <v>4.7</v>
      </c>
      <c r="Y28" s="30">
        <v>4.5999999999999996</v>
      </c>
      <c r="Z28" s="30">
        <f t="shared" si="7"/>
        <v>4.6500000000000004</v>
      </c>
      <c r="AA28" s="23">
        <v>4.8</v>
      </c>
      <c r="AB28" s="30">
        <v>4.4000000000000004</v>
      </c>
      <c r="AC28" s="30">
        <v>4.5999999999999996</v>
      </c>
      <c r="AD28" s="31">
        <f t="shared" si="8"/>
        <v>4.54</v>
      </c>
      <c r="AE28" s="23">
        <v>4.4000000000000004</v>
      </c>
      <c r="AF28" s="23">
        <v>4.5</v>
      </c>
    </row>
    <row r="29" spans="1:33" x14ac:dyDescent="0.2">
      <c r="A29" s="9" t="s">
        <v>32</v>
      </c>
      <c r="B29" s="25">
        <v>16</v>
      </c>
      <c r="C29" s="26">
        <v>14</v>
      </c>
      <c r="D29" s="26">
        <f t="shared" si="0"/>
        <v>87.5</v>
      </c>
      <c r="E29" s="26">
        <v>2</v>
      </c>
      <c r="F29" s="26">
        <f t="shared" si="1"/>
        <v>12.5</v>
      </c>
      <c r="G29" s="26">
        <v>16</v>
      </c>
      <c r="H29" s="26">
        <v>14</v>
      </c>
      <c r="I29" s="26">
        <f t="shared" si="2"/>
        <v>87.5</v>
      </c>
      <c r="J29" s="26">
        <v>2</v>
      </c>
      <c r="K29" s="26">
        <f t="shared" si="3"/>
        <v>12.5</v>
      </c>
      <c r="L29" s="167"/>
      <c r="M29" s="167"/>
      <c r="N29" s="167"/>
      <c r="O29" s="167"/>
      <c r="P29" s="167"/>
      <c r="Q29" s="28"/>
      <c r="R29" s="171"/>
      <c r="S29" s="167"/>
      <c r="T29" s="29">
        <v>1</v>
      </c>
      <c r="U29" s="26">
        <f t="shared" si="6"/>
        <v>50</v>
      </c>
      <c r="V29" s="29">
        <v>1</v>
      </c>
      <c r="W29" s="25">
        <f t="shared" si="10"/>
        <v>50</v>
      </c>
      <c r="X29" s="27">
        <v>5</v>
      </c>
      <c r="Y29" s="30">
        <v>4.8</v>
      </c>
      <c r="Z29" s="30">
        <f t="shared" si="7"/>
        <v>4.9000000000000004</v>
      </c>
      <c r="AA29" s="23">
        <v>4.7</v>
      </c>
      <c r="AB29" s="30">
        <v>4.4000000000000004</v>
      </c>
      <c r="AC29" s="30">
        <v>4.5</v>
      </c>
      <c r="AD29" s="31">
        <f t="shared" si="8"/>
        <v>4.47</v>
      </c>
      <c r="AE29" s="23">
        <v>4.4000000000000004</v>
      </c>
      <c r="AF29" s="23">
        <v>4.3</v>
      </c>
    </row>
    <row r="30" spans="1:33" x14ac:dyDescent="0.2">
      <c r="A30" s="9" t="s">
        <v>33</v>
      </c>
      <c r="B30" s="25">
        <v>99</v>
      </c>
      <c r="C30" s="26">
        <v>69</v>
      </c>
      <c r="D30" s="26">
        <f t="shared" ref="D30" si="13">SUM(100/B30)*C30</f>
        <v>69.696969696969703</v>
      </c>
      <c r="E30" s="26">
        <v>30</v>
      </c>
      <c r="F30" s="26">
        <f t="shared" ref="F30" si="14">SUM(100/B30)*E30</f>
        <v>30.303030303030305</v>
      </c>
      <c r="G30" s="26">
        <v>90</v>
      </c>
      <c r="H30" s="26">
        <v>64</v>
      </c>
      <c r="I30" s="26">
        <f t="shared" ref="I30" si="15">SUM(100/G30)*H30</f>
        <v>71.111111111111114</v>
      </c>
      <c r="J30" s="26">
        <v>26</v>
      </c>
      <c r="K30" s="26">
        <f t="shared" ref="K30" si="16">SUM(100/G30)*J30</f>
        <v>28.888888888888889</v>
      </c>
      <c r="L30" s="26">
        <v>9</v>
      </c>
      <c r="M30" s="26">
        <v>5</v>
      </c>
      <c r="N30" s="26">
        <f t="shared" ref="N30" si="17">SUM(100/L30)*M30</f>
        <v>55.555555555555557</v>
      </c>
      <c r="O30" s="26">
        <v>4</v>
      </c>
      <c r="P30" s="26">
        <f t="shared" ref="P30" si="18">SUM(100/L30)*O30</f>
        <v>44.444444444444443</v>
      </c>
      <c r="Q30" s="28"/>
      <c r="R30" s="29">
        <v>8</v>
      </c>
      <c r="S30" s="25">
        <f t="shared" ref="S30" si="19">(100/E30)*R30</f>
        <v>26.666666666666668</v>
      </c>
      <c r="T30" s="29">
        <v>15</v>
      </c>
      <c r="U30" s="26">
        <f t="shared" ref="U30" si="20">SUM(100/E30)*T30</f>
        <v>50</v>
      </c>
      <c r="V30" s="29">
        <v>7</v>
      </c>
      <c r="W30" s="25">
        <f t="shared" ref="W30" si="21">(100/E30)*V30</f>
        <v>23.333333333333336</v>
      </c>
      <c r="X30" s="27">
        <v>4.5999999999999996</v>
      </c>
      <c r="Y30" s="30">
        <v>4.5</v>
      </c>
      <c r="Z30" s="30">
        <f t="shared" ref="Z30" si="22">AVERAGE(X30:Y30)</f>
        <v>4.55</v>
      </c>
      <c r="AA30" s="23">
        <v>4.4000000000000004</v>
      </c>
      <c r="AB30" s="30">
        <v>4.3</v>
      </c>
      <c r="AC30" s="30">
        <v>4.3</v>
      </c>
      <c r="AD30" s="31">
        <f t="shared" ref="AD30:AD31" si="23">AVERAGE(AB30*0.3+AC30*0.7)</f>
        <v>4.3</v>
      </c>
      <c r="AE30" s="23">
        <v>4.5</v>
      </c>
      <c r="AF30" s="23">
        <v>4.5</v>
      </c>
      <c r="AG30" s="107"/>
    </row>
    <row r="31" spans="1:33" x14ac:dyDescent="0.2">
      <c r="A31" s="9" t="s">
        <v>34</v>
      </c>
      <c r="B31" s="25">
        <v>60</v>
      </c>
      <c r="C31" s="26">
        <v>56</v>
      </c>
      <c r="D31" s="26">
        <f t="shared" ref="D31" si="24">SUM(100/B31)*C31</f>
        <v>93.333333333333343</v>
      </c>
      <c r="E31" s="26">
        <v>4</v>
      </c>
      <c r="F31" s="26">
        <f t="shared" ref="F31" si="25">SUM(100/B31)*E31</f>
        <v>6.666666666666667</v>
      </c>
      <c r="G31" s="26">
        <v>53</v>
      </c>
      <c r="H31" s="26">
        <v>51</v>
      </c>
      <c r="I31" s="26">
        <f t="shared" ref="I31" si="26">SUM(100/G31)*H31</f>
        <v>96.226415094339629</v>
      </c>
      <c r="J31" s="26">
        <v>2</v>
      </c>
      <c r="K31" s="26">
        <f t="shared" ref="K31" si="27">SUM(100/G31)*J31</f>
        <v>3.7735849056603774</v>
      </c>
      <c r="L31" s="26">
        <v>7</v>
      </c>
      <c r="M31" s="26">
        <v>5</v>
      </c>
      <c r="N31" s="26">
        <f t="shared" ref="N31" si="28">SUM(100/L31)*M31</f>
        <v>71.428571428571431</v>
      </c>
      <c r="O31" s="26">
        <v>2</v>
      </c>
      <c r="P31" s="26">
        <f t="shared" ref="P31" si="29">SUM(100/L31)*O31</f>
        <v>28.571428571428573</v>
      </c>
      <c r="Q31" s="28"/>
      <c r="R31" s="29">
        <v>2</v>
      </c>
      <c r="S31" s="25">
        <f t="shared" ref="S31" si="30">(100/E31)*R31</f>
        <v>50</v>
      </c>
      <c r="T31" s="29">
        <v>2</v>
      </c>
      <c r="U31" s="26">
        <f t="shared" ref="U31" si="31">SUM(100/E31)*T31</f>
        <v>50</v>
      </c>
      <c r="V31" s="171"/>
      <c r="W31" s="167"/>
      <c r="X31" s="27">
        <v>4.9000000000000004</v>
      </c>
      <c r="Y31" s="30">
        <v>5.0999999999999996</v>
      </c>
      <c r="Z31" s="30">
        <f t="shared" ref="Z31" si="32">AVERAGE(X31:Y31)</f>
        <v>5</v>
      </c>
      <c r="AA31" s="23">
        <v>4.7</v>
      </c>
      <c r="AB31" s="30">
        <v>4.7</v>
      </c>
      <c r="AC31" s="30">
        <v>4.7</v>
      </c>
      <c r="AD31" s="31">
        <f t="shared" si="23"/>
        <v>4.7</v>
      </c>
      <c r="AE31" s="23">
        <v>4.5999999999999996</v>
      </c>
      <c r="AF31" s="23">
        <v>4.4000000000000004</v>
      </c>
    </row>
    <row r="32" spans="1:33" x14ac:dyDescent="0.2">
      <c r="A32" s="14" t="s">
        <v>35</v>
      </c>
      <c r="B32" s="15">
        <f>SUM(B8:B31)</f>
        <v>617</v>
      </c>
      <c r="C32" s="15">
        <f>SUM(C8:C31)</f>
        <v>511</v>
      </c>
      <c r="D32" s="34">
        <f>(100/B32)*C32</f>
        <v>82.82009724473258</v>
      </c>
      <c r="E32" s="15">
        <f>SUM(E8:E31)</f>
        <v>106</v>
      </c>
      <c r="F32" s="34">
        <f>(100/B32)*E32</f>
        <v>17.179902755267424</v>
      </c>
      <c r="G32" s="15">
        <f>SUM(G8:G31)</f>
        <v>558</v>
      </c>
      <c r="H32" s="15">
        <f>SUM(H8:H31)</f>
        <v>478</v>
      </c>
      <c r="I32" s="34">
        <f>(100/G32)*H32</f>
        <v>85.663082437275989</v>
      </c>
      <c r="J32" s="15">
        <f>SUM(J8:J31)</f>
        <v>80</v>
      </c>
      <c r="K32" s="34">
        <f>(100/G32)*J32</f>
        <v>14.336917562724015</v>
      </c>
      <c r="L32" s="15">
        <f>SUM(L8:L31)</f>
        <v>59</v>
      </c>
      <c r="M32" s="15">
        <f>SUM(M8:M31)</f>
        <v>33</v>
      </c>
      <c r="N32" s="34">
        <f>(100/L32)*M32</f>
        <v>55.932203389830505</v>
      </c>
      <c r="O32" s="15">
        <f>SUM(O8:O31)</f>
        <v>26</v>
      </c>
      <c r="P32" s="34">
        <f>(100/L32)*O32</f>
        <v>44.067796610169488</v>
      </c>
      <c r="Q32" s="10"/>
      <c r="R32" s="15">
        <f>SUM(R8:R31)</f>
        <v>28</v>
      </c>
      <c r="S32" s="11">
        <f>(100/E32)*R32</f>
        <v>26.415094339622641</v>
      </c>
      <c r="T32" s="15">
        <f>SUM(T8:T31)</f>
        <v>46</v>
      </c>
      <c r="U32" s="12">
        <f>(100/E32)*T32</f>
        <v>43.39622641509434</v>
      </c>
      <c r="V32" s="15">
        <f>SUM(V8:V31)</f>
        <v>32</v>
      </c>
      <c r="W32" s="11">
        <f>(100/E32)*V32</f>
        <v>30.188679245283019</v>
      </c>
      <c r="X32" s="21">
        <f t="shared" ref="X32:AC32" si="33">AVERAGE(X8:X31)</f>
        <v>4.894347826086956</v>
      </c>
      <c r="Y32" s="21">
        <f t="shared" si="33"/>
        <v>4.699565217391303</v>
      </c>
      <c r="Z32" s="32">
        <f>AVERAGE(X31:Y32)</f>
        <v>4.8984782608695649</v>
      </c>
      <c r="AA32" s="32">
        <f t="shared" si="33"/>
        <v>4.5478260869565217</v>
      </c>
      <c r="AB32" s="21">
        <f t="shared" si="33"/>
        <v>4.4695652173913043</v>
      </c>
      <c r="AC32" s="21">
        <f t="shared" si="33"/>
        <v>4.4478260869565203</v>
      </c>
      <c r="AD32" s="32">
        <f>AVERAGE(AD8:AD31)</f>
        <v>4.2687499999999998</v>
      </c>
      <c r="AE32" s="21">
        <f>AVERAGE(AE8:AE31)</f>
        <v>4.5565217391304342</v>
      </c>
      <c r="AF32" s="21">
        <f>AVERAGE(AF8:AF31)</f>
        <v>4.4217391304347826</v>
      </c>
    </row>
  </sheetData>
  <sheetProtection password="E185" sheet="1" objects="1" scenarios="1"/>
  <phoneticPr fontId="7" type="noConversion"/>
  <pageMargins left="0.39370078740157483" right="0.39370078740157483" top="0.59055118110236227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zoomScale="110" zoomScaleNormal="110" workbookViewId="0">
      <pane ySplit="7" topLeftCell="A8" activePane="bottomLeft" state="frozen"/>
      <selection activeCell="Y10" sqref="Y10"/>
      <selection pane="bottomLeft" activeCell="L17" sqref="L17"/>
    </sheetView>
  </sheetViews>
  <sheetFormatPr baseColWidth="10" defaultRowHeight="12.75" x14ac:dyDescent="0.2"/>
  <cols>
    <col min="1" max="1" width="11.28515625" customWidth="1"/>
    <col min="2" max="3" width="4.7109375" customWidth="1"/>
    <col min="4" max="4" width="5" customWidth="1"/>
    <col min="5" max="15" width="4.7109375" customWidth="1"/>
    <col min="16" max="16" width="5.28515625" customWidth="1"/>
    <col min="17" max="25" width="4.7109375" customWidth="1"/>
    <col min="26" max="26" width="7.28515625" bestFit="1" customWidth="1"/>
    <col min="27" max="30" width="4.7109375" customWidth="1"/>
    <col min="31" max="32" width="4.7109375" hidden="1" customWidth="1"/>
  </cols>
  <sheetData>
    <row r="1" spans="1:32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x14ac:dyDescent="0.2">
      <c r="A2" s="1" t="s">
        <v>99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2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2" ht="15.75" x14ac:dyDescent="0.25">
      <c r="A4" s="4" t="s">
        <v>107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2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2" x14ac:dyDescent="0.2">
      <c r="A6" s="7" t="s">
        <v>71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2" ht="158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12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64</v>
      </c>
      <c r="U7" s="18" t="s">
        <v>7</v>
      </c>
      <c r="V7" s="18" t="s">
        <v>49</v>
      </c>
      <c r="W7" s="18" t="s">
        <v>7</v>
      </c>
      <c r="X7" s="18" t="s">
        <v>38</v>
      </c>
      <c r="Y7" s="18" t="s">
        <v>39</v>
      </c>
      <c r="Z7" s="17" t="s">
        <v>72</v>
      </c>
      <c r="AA7" s="17" t="s">
        <v>15</v>
      </c>
      <c r="AB7" s="18" t="s">
        <v>37</v>
      </c>
      <c r="AC7" s="18" t="s">
        <v>16</v>
      </c>
      <c r="AD7" s="17" t="s">
        <v>17</v>
      </c>
      <c r="AE7" s="22" t="s">
        <v>40</v>
      </c>
      <c r="AF7" s="22" t="s">
        <v>41</v>
      </c>
    </row>
    <row r="8" spans="1:32" x14ac:dyDescent="0.2">
      <c r="A8" s="9" t="s">
        <v>98</v>
      </c>
      <c r="B8" s="25">
        <v>32</v>
      </c>
      <c r="C8" s="26">
        <v>29</v>
      </c>
      <c r="D8" s="26">
        <f>SUM(100/B8)*C8</f>
        <v>90.625</v>
      </c>
      <c r="E8" s="26">
        <v>3</v>
      </c>
      <c r="F8" s="26">
        <f>SUM(100/B8)*E8</f>
        <v>9.375</v>
      </c>
      <c r="G8" s="26">
        <v>30</v>
      </c>
      <c r="H8" s="26">
        <v>27</v>
      </c>
      <c r="I8" s="26">
        <f>SUM(100/G8)*H8</f>
        <v>90</v>
      </c>
      <c r="J8" s="26">
        <v>3</v>
      </c>
      <c r="K8" s="26">
        <f>SUM(100/G8)*J8</f>
        <v>10</v>
      </c>
      <c r="L8" s="26">
        <v>2</v>
      </c>
      <c r="M8" s="26">
        <v>2</v>
      </c>
      <c r="N8" s="26">
        <f>SUM(100/L8)*M8</f>
        <v>100</v>
      </c>
      <c r="O8" s="167"/>
      <c r="P8" s="167"/>
      <c r="Q8" s="28"/>
      <c r="R8" s="171"/>
      <c r="S8" s="167"/>
      <c r="T8" s="29">
        <v>1</v>
      </c>
      <c r="U8" s="26">
        <f t="shared" ref="U8:U13" si="0">SUM(100/E8)*T8</f>
        <v>33.333333333333336</v>
      </c>
      <c r="V8" s="29">
        <v>2</v>
      </c>
      <c r="W8" s="25">
        <f t="shared" ref="W8" si="1">(100/E8)*V8</f>
        <v>66.666666666666671</v>
      </c>
      <c r="X8" s="27">
        <v>5.0999999999999996</v>
      </c>
      <c r="Y8" s="30">
        <v>4.5999999999999996</v>
      </c>
      <c r="Z8" s="30">
        <f>AVERAGE(X8:Y8)</f>
        <v>4.8499999999999996</v>
      </c>
      <c r="AA8" s="23">
        <v>4.7</v>
      </c>
      <c r="AB8" s="30">
        <v>4.5</v>
      </c>
      <c r="AC8" s="30">
        <v>4.4000000000000004</v>
      </c>
      <c r="AD8" s="31">
        <f>AVERAGE(AB8*0.3+AC8*0.7)</f>
        <v>4.43</v>
      </c>
      <c r="AE8" s="24">
        <v>4.3</v>
      </c>
      <c r="AF8" s="24">
        <v>4.0999999999999996</v>
      </c>
    </row>
    <row r="9" spans="1:32" x14ac:dyDescent="0.2">
      <c r="A9" s="9" t="s">
        <v>74</v>
      </c>
      <c r="B9" s="25">
        <v>19</v>
      </c>
      <c r="C9" s="26">
        <v>19</v>
      </c>
      <c r="D9" s="26">
        <f t="shared" ref="D9:D19" si="2">SUM(100/B9)*C9</f>
        <v>100</v>
      </c>
      <c r="E9" s="167"/>
      <c r="F9" s="167"/>
      <c r="G9" s="26">
        <v>19</v>
      </c>
      <c r="H9" s="26">
        <v>19</v>
      </c>
      <c r="I9" s="26">
        <f t="shared" ref="I9:I19" si="3">SUM(100/G9)*H9</f>
        <v>100</v>
      </c>
      <c r="J9" s="167"/>
      <c r="K9" s="167"/>
      <c r="L9" s="167"/>
      <c r="M9" s="167"/>
      <c r="N9" s="167"/>
      <c r="O9" s="167"/>
      <c r="P9" s="167"/>
      <c r="Q9" s="28"/>
      <c r="R9" s="171"/>
      <c r="S9" s="167"/>
      <c r="T9" s="171"/>
      <c r="U9" s="167"/>
      <c r="V9" s="171"/>
      <c r="W9" s="167"/>
      <c r="X9" s="27">
        <v>5.26</v>
      </c>
      <c r="Y9" s="30">
        <v>4.82</v>
      </c>
      <c r="Z9" s="30">
        <f t="shared" ref="Z9:Z19" si="4">AVERAGE(X9:Y9)</f>
        <v>5.04</v>
      </c>
      <c r="AA9" s="23">
        <v>4.6500000000000004</v>
      </c>
      <c r="AB9" s="30">
        <v>4.55</v>
      </c>
      <c r="AC9" s="30">
        <v>4.82</v>
      </c>
      <c r="AD9" s="31">
        <f t="shared" ref="AD9:AD19" si="5">AVERAGE(AB9*0.3+AC9*0.7)</f>
        <v>4.7389999999999999</v>
      </c>
      <c r="AE9" s="24">
        <v>4.5999999999999996</v>
      </c>
      <c r="AF9" s="24">
        <v>4.5</v>
      </c>
    </row>
    <row r="10" spans="1:32" x14ac:dyDescent="0.2">
      <c r="A10" s="13" t="s">
        <v>22</v>
      </c>
      <c r="B10" s="25">
        <v>7</v>
      </c>
      <c r="C10" s="26">
        <v>7</v>
      </c>
      <c r="D10" s="26">
        <f t="shared" si="2"/>
        <v>100</v>
      </c>
      <c r="E10" s="167"/>
      <c r="F10" s="167"/>
      <c r="G10" s="25">
        <v>7</v>
      </c>
      <c r="H10" s="26">
        <v>7</v>
      </c>
      <c r="I10" s="26">
        <f t="shared" ref="I10" si="6">SUM(100/G10)*H10</f>
        <v>100</v>
      </c>
      <c r="J10" s="167"/>
      <c r="K10" s="167"/>
      <c r="L10" s="167"/>
      <c r="M10" s="167"/>
      <c r="N10" s="167"/>
      <c r="O10" s="167"/>
      <c r="P10" s="167"/>
      <c r="Q10" s="28"/>
      <c r="R10" s="171"/>
      <c r="S10" s="167"/>
      <c r="T10" s="171"/>
      <c r="U10" s="167"/>
      <c r="V10" s="171"/>
      <c r="W10" s="167"/>
      <c r="X10" s="27"/>
      <c r="Y10" s="30"/>
      <c r="Z10" s="30"/>
      <c r="AA10" s="23"/>
      <c r="AB10" s="30"/>
      <c r="AC10" s="30"/>
      <c r="AD10" s="31">
        <f t="shared" si="5"/>
        <v>0</v>
      </c>
      <c r="AE10" s="24">
        <v>4.5</v>
      </c>
      <c r="AF10" s="24">
        <v>4.5</v>
      </c>
    </row>
    <row r="11" spans="1:32" x14ac:dyDescent="0.2">
      <c r="A11" s="13" t="s">
        <v>23</v>
      </c>
      <c r="B11" s="25">
        <v>3</v>
      </c>
      <c r="C11" s="26">
        <v>3</v>
      </c>
      <c r="D11" s="26">
        <f t="shared" si="2"/>
        <v>100</v>
      </c>
      <c r="E11" s="167"/>
      <c r="F11" s="167"/>
      <c r="G11" s="26">
        <v>3</v>
      </c>
      <c r="H11" s="26">
        <v>3</v>
      </c>
      <c r="I11" s="26">
        <f t="shared" si="3"/>
        <v>100</v>
      </c>
      <c r="J11" s="167"/>
      <c r="K11" s="167"/>
      <c r="L11" s="167"/>
      <c r="M11" s="167"/>
      <c r="N11" s="167"/>
      <c r="O11" s="167"/>
      <c r="P11" s="167"/>
      <c r="Q11" s="28"/>
      <c r="R11" s="171"/>
      <c r="S11" s="167"/>
      <c r="T11" s="171"/>
      <c r="U11" s="167"/>
      <c r="V11" s="171"/>
      <c r="W11" s="167"/>
      <c r="X11" s="27">
        <v>4.8</v>
      </c>
      <c r="Y11" s="30">
        <v>4.7</v>
      </c>
      <c r="Z11" s="30">
        <f t="shared" si="4"/>
        <v>4.75</v>
      </c>
      <c r="AA11" s="23">
        <v>4.8</v>
      </c>
      <c r="AB11" s="30">
        <v>4.3</v>
      </c>
      <c r="AC11" s="30">
        <v>4.7</v>
      </c>
      <c r="AD11" s="31">
        <f t="shared" si="5"/>
        <v>4.58</v>
      </c>
      <c r="AE11" s="24">
        <v>4.3</v>
      </c>
      <c r="AF11" s="24">
        <v>4.3</v>
      </c>
    </row>
    <row r="12" spans="1:32" x14ac:dyDescent="0.2">
      <c r="A12" s="9" t="s">
        <v>25</v>
      </c>
      <c r="B12" s="25">
        <v>3</v>
      </c>
      <c r="C12" s="26">
        <v>3</v>
      </c>
      <c r="D12" s="26">
        <f t="shared" si="2"/>
        <v>100</v>
      </c>
      <c r="E12" s="167"/>
      <c r="F12" s="167"/>
      <c r="G12" s="26">
        <v>3</v>
      </c>
      <c r="H12" s="26">
        <v>3</v>
      </c>
      <c r="I12" s="26">
        <f t="shared" si="3"/>
        <v>100</v>
      </c>
      <c r="J12" s="167"/>
      <c r="K12" s="167"/>
      <c r="L12" s="167"/>
      <c r="M12" s="167"/>
      <c r="N12" s="167"/>
      <c r="O12" s="167"/>
      <c r="P12" s="167"/>
      <c r="Q12" s="28"/>
      <c r="R12" s="171"/>
      <c r="S12" s="167"/>
      <c r="T12" s="171"/>
      <c r="U12" s="167"/>
      <c r="V12" s="171"/>
      <c r="W12" s="167"/>
      <c r="X12" s="27">
        <v>5.3</v>
      </c>
      <c r="Y12" s="30">
        <v>5</v>
      </c>
      <c r="Z12" s="30">
        <f t="shared" si="4"/>
        <v>5.15</v>
      </c>
      <c r="AA12" s="23">
        <v>5.2</v>
      </c>
      <c r="AB12" s="30">
        <v>4.8</v>
      </c>
      <c r="AC12" s="30">
        <v>4.8</v>
      </c>
      <c r="AD12" s="31">
        <f t="shared" si="5"/>
        <v>4.8</v>
      </c>
      <c r="AE12" s="24">
        <v>4.5</v>
      </c>
      <c r="AF12" s="24">
        <v>4.5999999999999996</v>
      </c>
    </row>
    <row r="13" spans="1:32" x14ac:dyDescent="0.2">
      <c r="A13" s="9" t="s">
        <v>26</v>
      </c>
      <c r="B13" s="25">
        <v>20</v>
      </c>
      <c r="C13" s="26">
        <v>19</v>
      </c>
      <c r="D13" s="26">
        <f t="shared" si="2"/>
        <v>95</v>
      </c>
      <c r="E13" s="26">
        <v>1</v>
      </c>
      <c r="F13" s="26">
        <f t="shared" ref="F13:F18" si="7">SUM(100/B13)*E13</f>
        <v>5</v>
      </c>
      <c r="G13" s="26">
        <v>20</v>
      </c>
      <c r="H13" s="26">
        <v>19</v>
      </c>
      <c r="I13" s="26">
        <f t="shared" si="3"/>
        <v>95</v>
      </c>
      <c r="J13" s="26">
        <v>1</v>
      </c>
      <c r="K13" s="26">
        <f t="shared" ref="K13:K18" si="8">SUM(100/G13)*J13</f>
        <v>5</v>
      </c>
      <c r="L13" s="167"/>
      <c r="M13" s="167"/>
      <c r="N13" s="167"/>
      <c r="O13" s="167"/>
      <c r="P13" s="167"/>
      <c r="Q13" s="28"/>
      <c r="R13" s="171"/>
      <c r="S13" s="167"/>
      <c r="T13" s="29">
        <v>1</v>
      </c>
      <c r="U13" s="26">
        <f t="shared" si="0"/>
        <v>100</v>
      </c>
      <c r="V13" s="171"/>
      <c r="W13" s="167"/>
      <c r="X13" s="27">
        <v>5.0999999999999996</v>
      </c>
      <c r="Y13" s="30">
        <v>4.8</v>
      </c>
      <c r="Z13" s="30">
        <f t="shared" si="4"/>
        <v>4.9499999999999993</v>
      </c>
      <c r="AA13" s="23">
        <v>4.7</v>
      </c>
      <c r="AB13" s="30">
        <v>4.5999999999999996</v>
      </c>
      <c r="AC13" s="30">
        <v>4.5</v>
      </c>
      <c r="AD13" s="31">
        <f t="shared" si="5"/>
        <v>4.5299999999999994</v>
      </c>
      <c r="AE13" s="24">
        <v>4.3</v>
      </c>
      <c r="AF13" s="24">
        <v>4.3</v>
      </c>
    </row>
    <row r="14" spans="1:32" x14ac:dyDescent="0.2">
      <c r="A14" s="161" t="s">
        <v>43</v>
      </c>
      <c r="B14" s="25">
        <v>3</v>
      </c>
      <c r="C14" s="26">
        <v>3</v>
      </c>
      <c r="D14" s="26">
        <f t="shared" si="2"/>
        <v>100</v>
      </c>
      <c r="E14" s="167"/>
      <c r="F14" s="167"/>
      <c r="G14" s="26">
        <v>3</v>
      </c>
      <c r="H14" s="26">
        <v>3</v>
      </c>
      <c r="I14" s="26">
        <f t="shared" si="3"/>
        <v>100</v>
      </c>
      <c r="J14" s="167"/>
      <c r="K14" s="167"/>
      <c r="L14" s="167"/>
      <c r="M14" s="167"/>
      <c r="N14" s="167"/>
      <c r="O14" s="167"/>
      <c r="P14" s="167"/>
      <c r="Q14" s="28"/>
      <c r="R14" s="171"/>
      <c r="S14" s="167"/>
      <c r="T14" s="171"/>
      <c r="U14" s="167"/>
      <c r="V14" s="171"/>
      <c r="W14" s="167"/>
      <c r="X14" s="27">
        <v>5</v>
      </c>
      <c r="Y14" s="30">
        <v>4.5</v>
      </c>
      <c r="Z14" s="30">
        <f t="shared" si="4"/>
        <v>4.75</v>
      </c>
      <c r="AA14" s="23">
        <v>4.9000000000000004</v>
      </c>
      <c r="AB14" s="30">
        <v>4</v>
      </c>
      <c r="AC14" s="30">
        <v>4.5</v>
      </c>
      <c r="AD14" s="31">
        <f t="shared" si="5"/>
        <v>4.3499999999999996</v>
      </c>
      <c r="AE14" s="24">
        <v>4.7</v>
      </c>
      <c r="AF14" s="24">
        <v>4.4000000000000004</v>
      </c>
    </row>
    <row r="15" spans="1:32" x14ac:dyDescent="0.2">
      <c r="A15" s="9" t="s">
        <v>29</v>
      </c>
      <c r="B15" s="25">
        <v>1</v>
      </c>
      <c r="C15" s="26">
        <v>1</v>
      </c>
      <c r="D15" s="26">
        <f t="shared" si="2"/>
        <v>100</v>
      </c>
      <c r="E15" s="167"/>
      <c r="F15" s="167"/>
      <c r="G15" s="26">
        <v>1</v>
      </c>
      <c r="H15" s="26">
        <v>1</v>
      </c>
      <c r="I15" s="26">
        <f t="shared" si="3"/>
        <v>100</v>
      </c>
      <c r="J15" s="167"/>
      <c r="K15" s="167"/>
      <c r="L15" s="167"/>
      <c r="M15" s="167"/>
      <c r="N15" s="167"/>
      <c r="O15" s="167"/>
      <c r="P15" s="167"/>
      <c r="Q15" s="28"/>
      <c r="R15" s="171"/>
      <c r="S15" s="167"/>
      <c r="T15" s="171"/>
      <c r="U15" s="167"/>
      <c r="V15" s="171"/>
      <c r="W15" s="167"/>
      <c r="X15" s="27">
        <v>5</v>
      </c>
      <c r="Y15" s="30">
        <v>5</v>
      </c>
      <c r="Z15" s="30">
        <f t="shared" si="4"/>
        <v>5</v>
      </c>
      <c r="AA15" s="23">
        <v>5</v>
      </c>
      <c r="AB15" s="30">
        <v>5.5</v>
      </c>
      <c r="AC15" s="30">
        <v>5.5</v>
      </c>
      <c r="AD15" s="31">
        <f t="shared" si="5"/>
        <v>5.5</v>
      </c>
      <c r="AE15" s="24">
        <v>4.5</v>
      </c>
      <c r="AF15" s="24">
        <v>4.5999999999999996</v>
      </c>
    </row>
    <row r="16" spans="1:32" x14ac:dyDescent="0.2">
      <c r="A16" s="9" t="s">
        <v>30</v>
      </c>
      <c r="B16" s="25">
        <v>11</v>
      </c>
      <c r="C16" s="26">
        <v>11</v>
      </c>
      <c r="D16" s="26">
        <f t="shared" si="2"/>
        <v>100.00000000000001</v>
      </c>
      <c r="E16" s="167"/>
      <c r="F16" s="167"/>
      <c r="G16" s="26">
        <v>11</v>
      </c>
      <c r="H16" s="26">
        <v>11</v>
      </c>
      <c r="I16" s="26">
        <f t="shared" si="3"/>
        <v>100.00000000000001</v>
      </c>
      <c r="J16" s="167"/>
      <c r="K16" s="167"/>
      <c r="L16" s="167"/>
      <c r="M16" s="167"/>
      <c r="N16" s="167"/>
      <c r="O16" s="167"/>
      <c r="P16" s="167"/>
      <c r="Q16" s="28"/>
      <c r="R16" s="171"/>
      <c r="S16" s="167"/>
      <c r="T16" s="171"/>
      <c r="U16" s="167"/>
      <c r="V16" s="171"/>
      <c r="W16" s="167"/>
      <c r="X16" s="27">
        <v>4.68</v>
      </c>
      <c r="Y16" s="30">
        <v>4.82</v>
      </c>
      <c r="Z16" s="30">
        <f t="shared" si="4"/>
        <v>4.75</v>
      </c>
      <c r="AA16" s="23">
        <v>4.9000000000000004</v>
      </c>
      <c r="AB16" s="30">
        <v>4.3</v>
      </c>
      <c r="AC16" s="30">
        <v>4.5</v>
      </c>
      <c r="AD16" s="31">
        <f t="shared" si="5"/>
        <v>4.4399999999999995</v>
      </c>
      <c r="AE16" s="24">
        <v>4.7</v>
      </c>
      <c r="AF16" s="24">
        <v>4.5</v>
      </c>
    </row>
    <row r="17" spans="1:33" x14ac:dyDescent="0.2">
      <c r="A17" s="9" t="s">
        <v>31</v>
      </c>
      <c r="B17" s="25">
        <v>4</v>
      </c>
      <c r="C17" s="26">
        <v>2</v>
      </c>
      <c r="D17" s="26">
        <f t="shared" si="2"/>
        <v>50</v>
      </c>
      <c r="E17" s="26">
        <v>2</v>
      </c>
      <c r="F17" s="26">
        <f t="shared" si="7"/>
        <v>50</v>
      </c>
      <c r="G17" s="26">
        <v>3</v>
      </c>
      <c r="H17" s="26">
        <v>2</v>
      </c>
      <c r="I17" s="26">
        <f t="shared" si="3"/>
        <v>66.666666666666671</v>
      </c>
      <c r="J17" s="26">
        <v>1</v>
      </c>
      <c r="K17" s="26">
        <f t="shared" si="8"/>
        <v>33.333333333333336</v>
      </c>
      <c r="L17" s="26">
        <v>1</v>
      </c>
      <c r="M17" s="26">
        <v>0</v>
      </c>
      <c r="N17" s="26">
        <f t="shared" ref="N17:N18" si="9">SUM(100/L17)*M17</f>
        <v>0</v>
      </c>
      <c r="O17" s="26">
        <v>1</v>
      </c>
      <c r="P17" s="26">
        <f t="shared" ref="P17:P18" si="10">SUM(100/L17)*O17</f>
        <v>100</v>
      </c>
      <c r="Q17" s="28"/>
      <c r="R17" s="29">
        <v>2</v>
      </c>
      <c r="S17" s="25">
        <f t="shared" ref="S17" si="11">(100/E17)*R17</f>
        <v>100</v>
      </c>
      <c r="T17" s="171"/>
      <c r="U17" s="167"/>
      <c r="V17" s="171"/>
      <c r="W17" s="167"/>
      <c r="X17" s="27">
        <v>4.5</v>
      </c>
      <c r="Y17" s="30">
        <v>4.3</v>
      </c>
      <c r="Z17" s="30">
        <f t="shared" si="4"/>
        <v>4.4000000000000004</v>
      </c>
      <c r="AA17" s="23">
        <v>4.4000000000000004</v>
      </c>
      <c r="AB17" s="30">
        <v>3.9</v>
      </c>
      <c r="AC17" s="30">
        <v>4</v>
      </c>
      <c r="AD17" s="31">
        <f t="shared" si="5"/>
        <v>3.9699999999999998</v>
      </c>
      <c r="AE17" s="24">
        <v>4.4000000000000004</v>
      </c>
      <c r="AF17" s="24">
        <v>4.5</v>
      </c>
    </row>
    <row r="18" spans="1:33" x14ac:dyDescent="0.2">
      <c r="A18" s="9" t="s">
        <v>33</v>
      </c>
      <c r="B18" s="25">
        <v>29</v>
      </c>
      <c r="C18" s="26">
        <v>21</v>
      </c>
      <c r="D18" s="26">
        <f t="shared" si="2"/>
        <v>72.41379310344827</v>
      </c>
      <c r="E18" s="26">
        <v>8</v>
      </c>
      <c r="F18" s="26">
        <f t="shared" si="7"/>
        <v>27.586206896551722</v>
      </c>
      <c r="G18" s="26">
        <v>21</v>
      </c>
      <c r="H18" s="26">
        <v>14</v>
      </c>
      <c r="I18" s="26">
        <f t="shared" si="3"/>
        <v>66.666666666666671</v>
      </c>
      <c r="J18" s="26">
        <v>7</v>
      </c>
      <c r="K18" s="26">
        <f t="shared" si="8"/>
        <v>33.333333333333336</v>
      </c>
      <c r="L18" s="26">
        <v>8</v>
      </c>
      <c r="M18" s="26">
        <v>7</v>
      </c>
      <c r="N18" s="26">
        <f t="shared" si="9"/>
        <v>87.5</v>
      </c>
      <c r="O18" s="26">
        <v>1</v>
      </c>
      <c r="P18" s="26">
        <f t="shared" si="10"/>
        <v>12.5</v>
      </c>
      <c r="Q18" s="28"/>
      <c r="R18" s="29">
        <v>1</v>
      </c>
      <c r="S18" s="25">
        <f t="shared" ref="S18" si="12">(100/E18)*R18</f>
        <v>12.5</v>
      </c>
      <c r="T18" s="29">
        <v>5</v>
      </c>
      <c r="U18" s="26">
        <f t="shared" ref="U18" si="13">SUM(100/E18)*T18</f>
        <v>62.5</v>
      </c>
      <c r="V18" s="29">
        <v>2</v>
      </c>
      <c r="W18" s="25">
        <f t="shared" ref="W18" si="14">(100/E18)*V18</f>
        <v>25</v>
      </c>
      <c r="X18" s="27">
        <v>4.8</v>
      </c>
      <c r="Y18" s="30">
        <v>4.4000000000000004</v>
      </c>
      <c r="Z18" s="30">
        <f t="shared" si="4"/>
        <v>4.5999999999999996</v>
      </c>
      <c r="AA18" s="23">
        <v>4.5999999999999996</v>
      </c>
      <c r="AB18" s="30">
        <v>4</v>
      </c>
      <c r="AC18" s="30">
        <v>4</v>
      </c>
      <c r="AD18" s="31">
        <f t="shared" si="5"/>
        <v>4</v>
      </c>
      <c r="AE18" s="24">
        <v>4.5</v>
      </c>
      <c r="AF18" s="24">
        <v>4.5</v>
      </c>
      <c r="AG18" s="107"/>
    </row>
    <row r="19" spans="1:33" x14ac:dyDescent="0.2">
      <c r="A19" s="9" t="s">
        <v>34</v>
      </c>
      <c r="B19" s="25">
        <v>19</v>
      </c>
      <c r="C19" s="26">
        <v>19</v>
      </c>
      <c r="D19" s="26">
        <f t="shared" si="2"/>
        <v>100</v>
      </c>
      <c r="E19" s="167"/>
      <c r="F19" s="167"/>
      <c r="G19" s="26">
        <v>19</v>
      </c>
      <c r="H19" s="26">
        <v>19</v>
      </c>
      <c r="I19" s="26">
        <f t="shared" si="3"/>
        <v>100</v>
      </c>
      <c r="J19" s="167"/>
      <c r="K19" s="167"/>
      <c r="L19" s="167"/>
      <c r="M19" s="167"/>
      <c r="N19" s="167"/>
      <c r="O19" s="167"/>
      <c r="P19" s="167"/>
      <c r="Q19" s="28"/>
      <c r="R19" s="171"/>
      <c r="S19" s="167"/>
      <c r="T19" s="171"/>
      <c r="U19" s="167"/>
      <c r="V19" s="171"/>
      <c r="W19" s="167"/>
      <c r="X19" s="27">
        <v>4.9000000000000004</v>
      </c>
      <c r="Y19" s="30">
        <v>4.8</v>
      </c>
      <c r="Z19" s="30">
        <f t="shared" si="4"/>
        <v>4.8499999999999996</v>
      </c>
      <c r="AA19" s="23">
        <v>4.7</v>
      </c>
      <c r="AB19" s="30">
        <v>4.7</v>
      </c>
      <c r="AC19" s="30">
        <v>4.5999999999999996</v>
      </c>
      <c r="AD19" s="31">
        <f t="shared" si="5"/>
        <v>4.63</v>
      </c>
      <c r="AE19" s="24">
        <v>4.5999999999999996</v>
      </c>
      <c r="AF19" s="24">
        <v>4.4000000000000004</v>
      </c>
      <c r="AG19" s="107"/>
    </row>
    <row r="20" spans="1:33" x14ac:dyDescent="0.2">
      <c r="A20" s="14" t="s">
        <v>35</v>
      </c>
      <c r="B20" s="15">
        <f>SUM(B8:B19)</f>
        <v>151</v>
      </c>
      <c r="C20" s="15">
        <f>SUM(C8:C19)</f>
        <v>137</v>
      </c>
      <c r="D20" s="34">
        <f>(100/B20)*C20</f>
        <v>90.728476821192061</v>
      </c>
      <c r="E20" s="15">
        <f>SUM(E8:E19)</f>
        <v>14</v>
      </c>
      <c r="F20" s="34">
        <f>(100/B20)*E20</f>
        <v>9.2715231788079482</v>
      </c>
      <c r="G20" s="15">
        <f>SUM(G8:G19)</f>
        <v>140</v>
      </c>
      <c r="H20" s="15">
        <f>SUM(H8:H19)</f>
        <v>128</v>
      </c>
      <c r="I20" s="34">
        <f>(100/G20)*H20</f>
        <v>91.428571428571431</v>
      </c>
      <c r="J20" s="15">
        <f>SUM(J8:J19)</f>
        <v>12</v>
      </c>
      <c r="K20" s="34">
        <f>(100/G20)*J20</f>
        <v>8.5714285714285712</v>
      </c>
      <c r="L20" s="15">
        <f>SUM(L8:L19)</f>
        <v>11</v>
      </c>
      <c r="M20" s="15">
        <f>SUM(M8:M19)</f>
        <v>9</v>
      </c>
      <c r="N20" s="34">
        <f>(100/L20)*M20</f>
        <v>81.818181818181827</v>
      </c>
      <c r="O20" s="15">
        <f>SUM(O8:O19)</f>
        <v>2</v>
      </c>
      <c r="P20" s="34">
        <f>(100/N20)*O20</f>
        <v>2.4444444444444442</v>
      </c>
      <c r="Q20" s="10"/>
      <c r="R20" s="15">
        <f>SUM(R8:R19)</f>
        <v>3</v>
      </c>
      <c r="S20" s="11">
        <f>(100/E20)*R20</f>
        <v>21.428571428571431</v>
      </c>
      <c r="T20" s="15">
        <f>SUM(T8:T19)</f>
        <v>7</v>
      </c>
      <c r="U20" s="26">
        <f>SUM(100/S20)*T20</f>
        <v>32.666666666666664</v>
      </c>
      <c r="V20" s="15">
        <f>SUM(V8:V19)</f>
        <v>4</v>
      </c>
      <c r="W20" s="26">
        <f>SUM(100/U20)*V20</f>
        <v>12.244897959183675</v>
      </c>
      <c r="X20" s="21">
        <f t="shared" ref="X20:AD20" si="15">AVERAGE(X8:X19)</f>
        <v>4.9490909090909092</v>
      </c>
      <c r="Y20" s="21">
        <f t="shared" si="15"/>
        <v>4.7036363636363632</v>
      </c>
      <c r="Z20" s="32">
        <f t="shared" si="15"/>
        <v>4.8263636363636362</v>
      </c>
      <c r="AA20" s="21">
        <f t="shared" si="15"/>
        <v>4.7772727272727273</v>
      </c>
      <c r="AB20" s="21">
        <f t="shared" si="15"/>
        <v>4.4681818181818178</v>
      </c>
      <c r="AC20" s="21">
        <f t="shared" si="15"/>
        <v>4.5745454545454542</v>
      </c>
      <c r="AD20" s="21">
        <f t="shared" si="15"/>
        <v>4.1640833333333331</v>
      </c>
    </row>
  </sheetData>
  <sheetProtection password="E185" sheet="1" objects="1" scenarios="1"/>
  <phoneticPr fontId="7" type="noConversion"/>
  <pageMargins left="0.39370078740157483" right="0.39370078740157483" top="0.59055118110236227" bottom="0.59055118110236227" header="0.51181102362204722" footer="0.51181102362204722"/>
  <pageSetup paperSize="9" scale="9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4"/>
  <sheetViews>
    <sheetView tabSelected="1" zoomScaleNormal="100" workbookViewId="0">
      <selection activeCell="AE2" sqref="AE2"/>
    </sheetView>
  </sheetViews>
  <sheetFormatPr baseColWidth="10" defaultRowHeight="12.75" x14ac:dyDescent="0.2"/>
  <cols>
    <col min="1" max="1" width="13.85546875" customWidth="1"/>
    <col min="2" max="5" width="9.85546875" customWidth="1"/>
    <col min="6" max="6" width="9.85546875" style="33" customWidth="1"/>
    <col min="7" max="8" width="9.85546875" customWidth="1"/>
    <col min="9" max="9" width="9.85546875" style="33" customWidth="1"/>
    <col min="10" max="10" width="9.85546875" customWidth="1"/>
    <col min="11" max="11" width="9.85546875" style="33" customWidth="1"/>
    <col min="12" max="13" width="9.85546875" customWidth="1"/>
    <col min="14" max="14" width="9.85546875" style="33" customWidth="1"/>
    <col min="15" max="15" width="9.85546875" customWidth="1"/>
    <col min="16" max="16" width="9.85546875" style="33" customWidth="1"/>
    <col min="18" max="18" width="13.85546875" hidden="1" customWidth="1"/>
    <col min="19" max="20" width="9.85546875" hidden="1" customWidth="1"/>
    <col min="21" max="29" width="0" hidden="1" customWidth="1"/>
  </cols>
  <sheetData>
    <row r="1" spans="1:126" ht="45" customHeight="1" thickBot="1" x14ac:dyDescent="0.25">
      <c r="A1" s="172" t="s">
        <v>109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4"/>
    </row>
    <row r="2" spans="1:126" s="39" customFormat="1" ht="273" x14ac:dyDescent="0.2">
      <c r="A2" s="94" t="s">
        <v>51</v>
      </c>
      <c r="B2" s="95" t="s">
        <v>56</v>
      </c>
      <c r="C2" s="96" t="s">
        <v>4</v>
      </c>
      <c r="D2" s="97" t="s">
        <v>7</v>
      </c>
      <c r="E2" s="96" t="s">
        <v>6</v>
      </c>
      <c r="F2" s="97" t="s">
        <v>7</v>
      </c>
      <c r="G2" s="95" t="s">
        <v>57</v>
      </c>
      <c r="H2" s="96" t="s">
        <v>4</v>
      </c>
      <c r="I2" s="97" t="s">
        <v>7</v>
      </c>
      <c r="J2" s="96" t="s">
        <v>58</v>
      </c>
      <c r="K2" s="97" t="s">
        <v>7</v>
      </c>
      <c r="L2" s="95" t="s">
        <v>59</v>
      </c>
      <c r="M2" s="96" t="s">
        <v>4</v>
      </c>
      <c r="N2" s="97" t="s">
        <v>7</v>
      </c>
      <c r="O2" s="96" t="s">
        <v>6</v>
      </c>
      <c r="P2" s="97" t="s">
        <v>7</v>
      </c>
      <c r="Q2"/>
      <c r="R2" s="94" t="s">
        <v>51</v>
      </c>
      <c r="S2" s="96" t="s">
        <v>4</v>
      </c>
      <c r="T2" s="96" t="s">
        <v>6</v>
      </c>
      <c r="U2"/>
      <c r="V2"/>
      <c r="W2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</row>
    <row r="3" spans="1:126" s="39" customFormat="1" ht="7.5" customHeight="1" x14ac:dyDescent="0.3">
      <c r="A3" s="59"/>
      <c r="B3" s="59"/>
      <c r="C3" s="59"/>
      <c r="D3" s="59"/>
      <c r="E3" s="59"/>
      <c r="F3" s="60"/>
      <c r="G3" s="59"/>
      <c r="H3" s="59"/>
      <c r="I3" s="60"/>
      <c r="J3" s="59"/>
      <c r="K3" s="60"/>
      <c r="L3" s="61"/>
      <c r="M3" s="59"/>
      <c r="N3" s="60"/>
      <c r="O3" s="72"/>
      <c r="P3" s="60"/>
      <c r="Q3"/>
      <c r="R3" s="59"/>
      <c r="S3" s="59"/>
      <c r="T3" s="59"/>
      <c r="U3"/>
      <c r="V3"/>
      <c r="W3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</row>
    <row r="4" spans="1:126" s="53" customFormat="1" ht="39.75" customHeight="1" x14ac:dyDescent="0.35">
      <c r="A4" s="160" t="s">
        <v>80</v>
      </c>
      <c r="B4" s="150">
        <f>'AA, AMA'!B27</f>
        <v>352</v>
      </c>
      <c r="C4" s="62">
        <f>'AA, AMA'!C27</f>
        <v>320</v>
      </c>
      <c r="D4" s="63">
        <f>C4/B4*100</f>
        <v>90.909090909090907</v>
      </c>
      <c r="E4" s="62">
        <f>'AA, AMA'!E27</f>
        <v>32</v>
      </c>
      <c r="F4" s="63">
        <f>E4/B4*100</f>
        <v>9.0909090909090917</v>
      </c>
      <c r="G4" s="150">
        <f>'AA, AMA'!G27</f>
        <v>333</v>
      </c>
      <c r="H4" s="62">
        <f>'AA, AMA'!H27</f>
        <v>305</v>
      </c>
      <c r="I4" s="63">
        <f>H4/G4*100</f>
        <v>91.591591591591595</v>
      </c>
      <c r="J4" s="62">
        <f>'AA, AMA'!J27</f>
        <v>28</v>
      </c>
      <c r="K4" s="63">
        <f>J4/G4*100</f>
        <v>8.408408408408409</v>
      </c>
      <c r="L4" s="150">
        <f>'AA, AMA'!L27</f>
        <v>19</v>
      </c>
      <c r="M4" s="62">
        <f>'AA, AMA'!M27</f>
        <v>15</v>
      </c>
      <c r="N4" s="63">
        <f>M4/L4*100</f>
        <v>78.94736842105263</v>
      </c>
      <c r="O4" s="157">
        <f>'AA, AMA'!O27</f>
        <v>4</v>
      </c>
      <c r="P4" s="63">
        <f>O4/L4*100</f>
        <v>21.052631578947366</v>
      </c>
      <c r="Q4" s="51"/>
      <c r="R4" s="121" t="s">
        <v>80</v>
      </c>
      <c r="S4" s="62">
        <v>343</v>
      </c>
      <c r="T4" s="62">
        <v>44</v>
      </c>
      <c r="U4" s="51"/>
      <c r="V4" s="51"/>
      <c r="W4" s="51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</row>
    <row r="5" spans="1:126" s="39" customFormat="1" ht="7.5" customHeight="1" x14ac:dyDescent="0.35">
      <c r="A5" s="59"/>
      <c r="B5" s="151"/>
      <c r="C5" s="59"/>
      <c r="D5" s="60"/>
      <c r="E5" s="59"/>
      <c r="F5" s="60"/>
      <c r="G5" s="151"/>
      <c r="H5" s="59"/>
      <c r="I5" s="60"/>
      <c r="J5" s="59"/>
      <c r="K5" s="60"/>
      <c r="L5" s="151"/>
      <c r="M5" s="59"/>
      <c r="N5" s="60"/>
      <c r="O5" s="158"/>
      <c r="P5" s="60"/>
      <c r="Q5"/>
      <c r="R5" s="59"/>
      <c r="S5" s="59"/>
      <c r="T5" s="59"/>
      <c r="U5"/>
      <c r="V5"/>
      <c r="W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</row>
    <row r="6" spans="1:126" s="53" customFormat="1" ht="39.75" customHeight="1" x14ac:dyDescent="0.35">
      <c r="A6" s="122" t="s">
        <v>81</v>
      </c>
      <c r="B6" s="152">
        <f>'AF-PW, MMA-VL'!B32</f>
        <v>1140</v>
      </c>
      <c r="C6" s="64">
        <f>'AF-PW, MMA-VL'!C32</f>
        <v>969</v>
      </c>
      <c r="D6" s="65">
        <f>C6/B6*100</f>
        <v>85</v>
      </c>
      <c r="E6" s="64">
        <f>'AF-PW, MMA-VL'!E32</f>
        <v>171</v>
      </c>
      <c r="F6" s="65">
        <f>E6/B6*100</f>
        <v>15</v>
      </c>
      <c r="G6" s="152">
        <f>'AF-PW, MMA-VL'!G32</f>
        <v>1029</v>
      </c>
      <c r="H6" s="64">
        <f>'AF-PW, MMA-VL'!H32</f>
        <v>871</v>
      </c>
      <c r="I6" s="65">
        <f>H6/G6*100</f>
        <v>84.64528668610302</v>
      </c>
      <c r="J6" s="64">
        <f>'AF-PW, MMA-VL'!J32</f>
        <v>165</v>
      </c>
      <c r="K6" s="65">
        <f>J6/G6*100</f>
        <v>16.034985422740526</v>
      </c>
      <c r="L6" s="152">
        <f>'AF-PW, MMA-VL'!L32</f>
        <v>111</v>
      </c>
      <c r="M6" s="64">
        <f>'AF-PW, MMA-VL'!M32</f>
        <v>98</v>
      </c>
      <c r="N6" s="65">
        <f>M6/L6*100</f>
        <v>88.288288288288285</v>
      </c>
      <c r="O6" s="64">
        <f>'AF-PW, MMA-VL'!O32</f>
        <v>13</v>
      </c>
      <c r="P6" s="65">
        <f>O6/L6*100</f>
        <v>11.711711711711711</v>
      </c>
      <c r="Q6" s="51"/>
      <c r="R6" s="122" t="s">
        <v>81</v>
      </c>
      <c r="S6" s="64">
        <v>1012</v>
      </c>
      <c r="T6" s="64">
        <v>172</v>
      </c>
      <c r="U6" s="51"/>
      <c r="V6" s="51"/>
      <c r="W6" s="51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</row>
    <row r="7" spans="1:126" s="39" customFormat="1" ht="7.5" customHeight="1" x14ac:dyDescent="0.35">
      <c r="A7" s="59"/>
      <c r="B7" s="151"/>
      <c r="C7" s="59"/>
      <c r="D7" s="60"/>
      <c r="E7" s="59"/>
      <c r="F7" s="60"/>
      <c r="G7" s="151"/>
      <c r="H7" s="59"/>
      <c r="I7" s="60"/>
      <c r="J7" s="59"/>
      <c r="K7" s="60"/>
      <c r="L7" s="151"/>
      <c r="M7" s="59"/>
      <c r="N7" s="60"/>
      <c r="O7" s="158"/>
      <c r="P7" s="60"/>
      <c r="Q7"/>
      <c r="R7" s="59"/>
      <c r="S7" s="59"/>
      <c r="T7" s="59"/>
      <c r="U7"/>
      <c r="V7"/>
      <c r="W7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</row>
    <row r="8" spans="1:126" s="53" customFormat="1" ht="39.75" customHeight="1" x14ac:dyDescent="0.35">
      <c r="A8" s="123" t="s">
        <v>82</v>
      </c>
      <c r="B8" s="153">
        <f>'AF-NF, MMA-VU'!B20</f>
        <v>140</v>
      </c>
      <c r="C8" s="67">
        <f>'AF-NF, MMA-VU'!C20</f>
        <v>127</v>
      </c>
      <c r="D8" s="68">
        <f>C8/B8*100</f>
        <v>90.714285714285708</v>
      </c>
      <c r="E8" s="66">
        <f>'AF-NF, MMA-VU'!E20</f>
        <v>13</v>
      </c>
      <c r="F8" s="68">
        <f>E8/B8*100</f>
        <v>9.2857142857142865</v>
      </c>
      <c r="G8" s="153">
        <f>'AF-NF, MMA-VU'!G20</f>
        <v>131</v>
      </c>
      <c r="H8" s="66">
        <f>'AF-NF, MMA-VU'!H20</f>
        <v>120</v>
      </c>
      <c r="I8" s="68">
        <f>H8/G8*100</f>
        <v>91.603053435114504</v>
      </c>
      <c r="J8" s="66">
        <f>'AF-NF, MMA-VU'!J20</f>
        <v>11</v>
      </c>
      <c r="K8" s="68">
        <f>J8/G8*100</f>
        <v>8.3969465648854964</v>
      </c>
      <c r="L8" s="153">
        <f>'AF-NF, MMA-VU'!L20</f>
        <v>9</v>
      </c>
      <c r="M8" s="66">
        <f>'AF-NF, MMA-VU'!M20</f>
        <v>7</v>
      </c>
      <c r="N8" s="68">
        <f>M8/L8*100</f>
        <v>77.777777777777786</v>
      </c>
      <c r="O8" s="66">
        <f>'AF-NF, MMA-VU'!O20</f>
        <v>2</v>
      </c>
      <c r="P8" s="68">
        <f>O8/L8*100</f>
        <v>22.222222222222221</v>
      </c>
      <c r="Q8" s="51"/>
      <c r="R8" s="123" t="s">
        <v>82</v>
      </c>
      <c r="S8" s="67">
        <v>113</v>
      </c>
      <c r="T8" s="66">
        <v>20</v>
      </c>
      <c r="U8" s="51"/>
      <c r="V8" s="51"/>
      <c r="W8" s="51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</row>
    <row r="9" spans="1:126" s="39" customFormat="1" ht="6.75" customHeight="1" x14ac:dyDescent="0.2">
      <c r="A9" s="124"/>
      <c r="B9" s="154"/>
      <c r="C9" s="42"/>
      <c r="D9" s="73"/>
      <c r="E9" s="42"/>
      <c r="F9" s="54"/>
      <c r="G9" s="154"/>
      <c r="H9" s="42"/>
      <c r="I9" s="55"/>
      <c r="J9" s="42"/>
      <c r="K9" s="55"/>
      <c r="L9" s="154"/>
      <c r="M9" s="42"/>
      <c r="N9" s="54"/>
      <c r="O9" s="159"/>
      <c r="P9" s="55"/>
      <c r="Q9"/>
      <c r="R9" s="124"/>
      <c r="S9" s="42"/>
      <c r="T9" s="42"/>
      <c r="U9"/>
      <c r="V9"/>
      <c r="W9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</row>
    <row r="10" spans="1:126" s="53" customFormat="1" ht="39.75" customHeight="1" x14ac:dyDescent="0.35">
      <c r="A10" s="125" t="s">
        <v>65</v>
      </c>
      <c r="B10" s="149">
        <f>'AM-PW, MA-VL'!B32</f>
        <v>617</v>
      </c>
      <c r="C10" s="48">
        <f>'AM-PW, MA-VL'!C32</f>
        <v>511</v>
      </c>
      <c r="D10" s="49">
        <f>(C10/B10)*100</f>
        <v>82.82009724473258</v>
      </c>
      <c r="E10" s="48">
        <f>'AM-PW, MA-VL'!E32</f>
        <v>106</v>
      </c>
      <c r="F10" s="49">
        <f>SUM(100/B10)*E10</f>
        <v>17.179902755267424</v>
      </c>
      <c r="G10" s="149">
        <f>'AM-PW, MA-VL'!G32</f>
        <v>558</v>
      </c>
      <c r="H10" s="50">
        <f>'AM-PW, MA-VL'!H32</f>
        <v>478</v>
      </c>
      <c r="I10" s="109">
        <f>H10/G10*100</f>
        <v>85.663082437275989</v>
      </c>
      <c r="J10" s="48">
        <f>'AM-PW, MA-VL'!J32</f>
        <v>80</v>
      </c>
      <c r="K10" s="109">
        <f>J10/G10*100</f>
        <v>14.336917562724013</v>
      </c>
      <c r="L10" s="149">
        <f>'AM-PW, MA-VL'!L32</f>
        <v>59</v>
      </c>
      <c r="M10" s="48">
        <f>'AM-PW, MA-VL'!M32</f>
        <v>33</v>
      </c>
      <c r="N10" s="109">
        <f>M10/L10*100</f>
        <v>55.932203389830505</v>
      </c>
      <c r="O10" s="48">
        <f>'AM-PW, MA-VL'!O32</f>
        <v>26</v>
      </c>
      <c r="P10" s="109">
        <f>O10/L10*100</f>
        <v>44.067796610169488</v>
      </c>
      <c r="Q10" s="51"/>
      <c r="R10" s="125" t="s">
        <v>65</v>
      </c>
      <c r="S10" s="48">
        <v>650</v>
      </c>
      <c r="T10" s="48">
        <v>79</v>
      </c>
      <c r="U10" s="51"/>
      <c r="V10" s="51"/>
      <c r="W10" s="51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</row>
    <row r="11" spans="1:126" s="39" customFormat="1" ht="6" customHeight="1" x14ac:dyDescent="0.2">
      <c r="A11" s="124"/>
      <c r="B11" s="154"/>
      <c r="C11" s="42"/>
      <c r="D11" s="54"/>
      <c r="E11" s="42"/>
      <c r="F11" s="54"/>
      <c r="G11" s="154"/>
      <c r="H11" s="42"/>
      <c r="I11" s="55"/>
      <c r="J11" s="42"/>
      <c r="K11" s="55"/>
      <c r="L11" s="154"/>
      <c r="M11" s="42"/>
      <c r="N11" s="54"/>
      <c r="O11" s="159"/>
      <c r="P11" s="55"/>
      <c r="Q11"/>
      <c r="R11" s="124"/>
      <c r="S11" s="42"/>
      <c r="T11" s="42"/>
      <c r="U11"/>
      <c r="V11"/>
      <c r="W11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</row>
    <row r="12" spans="1:126" s="53" customFormat="1" ht="39.75" customHeight="1" x14ac:dyDescent="0.35">
      <c r="A12" s="126" t="s">
        <v>83</v>
      </c>
      <c r="B12" s="155">
        <f>'AM-NF, MA-VU'!B20</f>
        <v>151</v>
      </c>
      <c r="C12" s="56">
        <f>'AM-NF, MA-VU'!C20</f>
        <v>137</v>
      </c>
      <c r="D12" s="57">
        <f>(C12/B12)*100</f>
        <v>90.728476821192046</v>
      </c>
      <c r="E12" s="56">
        <f>'AM-NF, MA-VU'!E20</f>
        <v>14</v>
      </c>
      <c r="F12" s="57">
        <f>SUM(100/B12)*E12</f>
        <v>9.2715231788079482</v>
      </c>
      <c r="G12" s="155">
        <f>'AM-NF, MA-VU'!G20</f>
        <v>140</v>
      </c>
      <c r="H12" s="58">
        <f>C12</f>
        <v>137</v>
      </c>
      <c r="I12" s="110">
        <f>H12/G12*100</f>
        <v>97.857142857142847</v>
      </c>
      <c r="J12" s="56">
        <f>'AM-NF, MA-VU'!J20</f>
        <v>12</v>
      </c>
      <c r="K12" s="110">
        <f>J12/G12*100</f>
        <v>8.5714285714285712</v>
      </c>
      <c r="L12" s="155">
        <f>'AM-NF, MA-VU'!L20</f>
        <v>11</v>
      </c>
      <c r="M12" s="56">
        <f>'AM-NF, MA-VU'!M20</f>
        <v>9</v>
      </c>
      <c r="N12" s="110">
        <f>M12/L12*100</f>
        <v>81.818181818181827</v>
      </c>
      <c r="O12" s="56">
        <f>'AM-NF, MA-VU'!O20</f>
        <v>2</v>
      </c>
      <c r="P12" s="110">
        <f>O12/L12*100</f>
        <v>18.181818181818183</v>
      </c>
      <c r="Q12" s="51"/>
      <c r="R12" s="126" t="s">
        <v>83</v>
      </c>
      <c r="S12" s="56">
        <v>128</v>
      </c>
      <c r="T12" s="56">
        <v>1</v>
      </c>
      <c r="U12" s="51"/>
      <c r="V12" s="51"/>
      <c r="W12" s="51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</row>
    <row r="13" spans="1:126" s="39" customFormat="1" ht="6" customHeight="1" thickBot="1" x14ac:dyDescent="0.25">
      <c r="A13" s="42"/>
      <c r="B13" s="154"/>
      <c r="C13" s="42"/>
      <c r="D13" s="54"/>
      <c r="E13" s="42"/>
      <c r="F13" s="54"/>
      <c r="G13" s="154"/>
      <c r="H13" s="42"/>
      <c r="I13" s="55"/>
      <c r="J13" s="42"/>
      <c r="K13" s="55"/>
      <c r="L13" s="154"/>
      <c r="M13" s="42"/>
      <c r="N13" s="54"/>
      <c r="O13" s="159"/>
      <c r="P13" s="55"/>
      <c r="Q13"/>
      <c r="R13" s="42"/>
      <c r="S13" s="42"/>
      <c r="T13" s="42"/>
      <c r="U13"/>
      <c r="V13"/>
      <c r="W13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</row>
    <row r="14" spans="1:126" s="71" customFormat="1" ht="31.5" customHeight="1" thickTop="1" thickBot="1" x14ac:dyDescent="0.4">
      <c r="A14" s="90" t="s">
        <v>60</v>
      </c>
      <c r="B14" s="156">
        <f>SUM(B4:B6:B8:B10:B12)</f>
        <v>2400</v>
      </c>
      <c r="C14" s="91">
        <f>SUM(C4:C6:C8:C10:C12)</f>
        <v>2064</v>
      </c>
      <c r="D14" s="92">
        <f>(C14/B14)*100</f>
        <v>86</v>
      </c>
      <c r="E14" s="91">
        <f>SUM(E4:E6:E8:E10:E12)</f>
        <v>336</v>
      </c>
      <c r="F14" s="92">
        <f>SUM(100/B14)*E14</f>
        <v>14</v>
      </c>
      <c r="G14" s="156">
        <f>SUM(G4:G6:G8:G10:G12)</f>
        <v>2191</v>
      </c>
      <c r="H14" s="91">
        <f>SUM(H4:H6:H8:H10:H12)</f>
        <v>1911</v>
      </c>
      <c r="I14" s="92">
        <f>SUM(100/G14)*H14</f>
        <v>87.220447284345042</v>
      </c>
      <c r="J14" s="91">
        <f>SUM(J4:J6:J8:J10:J12)</f>
        <v>296</v>
      </c>
      <c r="K14" s="92">
        <f>SUM(100/G14)*J14</f>
        <v>13.509812870835235</v>
      </c>
      <c r="L14" s="156">
        <f>SUM(L4:L6:L8:L10:L12)</f>
        <v>209</v>
      </c>
      <c r="M14" s="91">
        <f>SUM(M4:M6:M8:M10:M12)</f>
        <v>162</v>
      </c>
      <c r="N14" s="92">
        <f>SUM(100/L14)*M14</f>
        <v>77.511961722488039</v>
      </c>
      <c r="O14" s="91">
        <f>SUM(O4:O6:O8:O10:O12)</f>
        <v>47</v>
      </c>
      <c r="P14" s="93">
        <f>SUM(100/L14)*O14</f>
        <v>22.488038277511961</v>
      </c>
      <c r="Q14" s="69"/>
      <c r="R14" s="90" t="s">
        <v>60</v>
      </c>
      <c r="S14" s="91">
        <f>SUM(S4:S6:S8:S10:S12:S12)</f>
        <v>2246</v>
      </c>
      <c r="T14" s="91">
        <f>SUM(T4:T6:T8:T10:T12:T12)</f>
        <v>316</v>
      </c>
      <c r="U14" s="69"/>
      <c r="V14" s="69"/>
      <c r="W14" s="69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</row>
  </sheetData>
  <sheetProtection password="E185" sheet="1" objects="1" scenarios="1"/>
  <mergeCells count="1">
    <mergeCell ref="A1:P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3"/>
  <sheetViews>
    <sheetView zoomScale="80" zoomScaleNormal="80" workbookViewId="0">
      <selection activeCell="Y10" sqref="Y10"/>
    </sheetView>
  </sheetViews>
  <sheetFormatPr baseColWidth="10" defaultRowHeight="12.75" x14ac:dyDescent="0.2"/>
  <cols>
    <col min="1" max="1" width="14.28515625" customWidth="1"/>
    <col min="6" max="9" width="10.28515625" customWidth="1"/>
  </cols>
  <sheetData>
    <row r="1" spans="1:191" ht="33" customHeight="1" thickBot="1" x14ac:dyDescent="0.25">
      <c r="A1" s="172" t="s">
        <v>106</v>
      </c>
      <c r="B1" s="173"/>
      <c r="C1" s="173"/>
      <c r="D1" s="173"/>
      <c r="E1" s="173"/>
      <c r="F1" s="173"/>
      <c r="G1" s="173"/>
      <c r="H1" s="173"/>
      <c r="I1" s="174"/>
    </row>
    <row r="2" spans="1:191" ht="43.5" customHeight="1" thickBot="1" x14ac:dyDescent="0.35">
      <c r="A2" s="175" t="s">
        <v>92</v>
      </c>
      <c r="B2" s="176"/>
      <c r="C2" s="176"/>
      <c r="D2" s="176"/>
      <c r="E2" s="176"/>
      <c r="F2" s="176"/>
      <c r="G2" s="176"/>
      <c r="H2" s="176"/>
      <c r="I2" s="177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</row>
    <row r="3" spans="1:191" s="39" customFormat="1" ht="236.25" customHeight="1" x14ac:dyDescent="0.2">
      <c r="A3" s="94" t="s">
        <v>51</v>
      </c>
      <c r="B3" s="94" t="s">
        <v>52</v>
      </c>
      <c r="C3" s="36" t="s">
        <v>53</v>
      </c>
      <c r="D3" s="36" t="s">
        <v>54</v>
      </c>
      <c r="E3" s="37" t="s">
        <v>55</v>
      </c>
      <c r="F3" s="99" t="s">
        <v>67</v>
      </c>
      <c r="G3" s="36" t="s">
        <v>63</v>
      </c>
      <c r="H3" s="36" t="s">
        <v>62</v>
      </c>
      <c r="I3" s="37" t="s">
        <v>66</v>
      </c>
      <c r="J3" s="38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</row>
    <row r="4" spans="1:191" s="39" customFormat="1" ht="9.75" customHeight="1" x14ac:dyDescent="0.25">
      <c r="C4" s="40"/>
      <c r="D4" s="40"/>
      <c r="E4" s="40"/>
      <c r="F4" s="74"/>
      <c r="G4" s="74"/>
      <c r="H4" s="74"/>
      <c r="I4" s="74"/>
      <c r="J4" s="38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</row>
    <row r="5" spans="1:191" s="39" customFormat="1" ht="39.75" customHeight="1" x14ac:dyDescent="0.2">
      <c r="A5" s="125" t="s">
        <v>65</v>
      </c>
      <c r="B5" s="41">
        <f>'AM-PW, MA-VL'!E32</f>
        <v>106</v>
      </c>
      <c r="C5" s="80">
        <f>'AM-PW, MA-VL'!R32</f>
        <v>28</v>
      </c>
      <c r="D5" s="80">
        <f>'AM-PW, MA-VL'!T32</f>
        <v>46</v>
      </c>
      <c r="E5" s="81">
        <f>'AM-PW, MA-VL'!V32</f>
        <v>32</v>
      </c>
      <c r="F5" s="100">
        <f>B5</f>
        <v>106</v>
      </c>
      <c r="G5" s="100">
        <f>C5</f>
        <v>28</v>
      </c>
      <c r="H5" s="100">
        <f>D5</f>
        <v>46</v>
      </c>
      <c r="I5" s="101">
        <f>E5</f>
        <v>32</v>
      </c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</row>
    <row r="6" spans="1:191" s="39" customFormat="1" ht="6" customHeight="1" x14ac:dyDescent="0.2">
      <c r="A6" s="124"/>
      <c r="B6" s="42"/>
      <c r="C6" s="43"/>
      <c r="D6" s="43"/>
      <c r="E6" s="44"/>
      <c r="F6" s="75"/>
      <c r="G6" s="75"/>
      <c r="H6" s="76"/>
      <c r="I6" s="75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</row>
    <row r="7" spans="1:191" s="39" customFormat="1" ht="39.75" customHeight="1" x14ac:dyDescent="0.2">
      <c r="A7" s="126" t="s">
        <v>83</v>
      </c>
      <c r="B7" s="47">
        <f>'AM-NF, MA-VU'!E20</f>
        <v>14</v>
      </c>
      <c r="C7" s="47">
        <f>'AM-NF, MA-VU'!R20</f>
        <v>3</v>
      </c>
      <c r="D7" s="47">
        <f>'AM-NF, MA-VU'!T20</f>
        <v>7</v>
      </c>
      <c r="E7" s="108">
        <f>'AM-NF, MA-VU'!V20</f>
        <v>4</v>
      </c>
      <c r="F7" s="102">
        <f>B7</f>
        <v>14</v>
      </c>
      <c r="G7" s="102">
        <f>C7</f>
        <v>3</v>
      </c>
      <c r="H7" s="102">
        <f>D7</f>
        <v>7</v>
      </c>
      <c r="I7" s="103">
        <f>E7</f>
        <v>4</v>
      </c>
      <c r="J7" s="38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</row>
    <row r="8" spans="1:191" s="39" customFormat="1" ht="6.75" customHeight="1" x14ac:dyDescent="0.2">
      <c r="A8" s="124"/>
      <c r="B8" s="42"/>
      <c r="C8" s="46"/>
      <c r="D8" s="46"/>
      <c r="E8" s="45"/>
      <c r="F8" s="77"/>
      <c r="G8" s="78"/>
      <c r="H8" s="79"/>
      <c r="I8" s="77"/>
      <c r="J8" s="38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</row>
    <row r="9" spans="1:191" s="39" customFormat="1" ht="39.75" customHeight="1" x14ac:dyDescent="0.2">
      <c r="A9" s="127" t="s">
        <v>81</v>
      </c>
      <c r="B9" s="82">
        <f>'AF-PW, MMA-VL'!E32</f>
        <v>171</v>
      </c>
      <c r="C9" s="82">
        <f>'AF-PW, MMA-VL'!R32</f>
        <v>147</v>
      </c>
      <c r="D9" s="83"/>
      <c r="E9" s="83"/>
      <c r="F9" s="104">
        <f>B9</f>
        <v>171</v>
      </c>
      <c r="G9" s="104">
        <f>C9</f>
        <v>147</v>
      </c>
      <c r="H9" s="83"/>
      <c r="I9" s="83"/>
      <c r="J9" s="38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</row>
    <row r="10" spans="1:191" s="39" customFormat="1" ht="6.75" customHeight="1" x14ac:dyDescent="0.2">
      <c r="A10" s="124"/>
      <c r="B10" s="84"/>
      <c r="C10" s="85"/>
      <c r="D10" s="85"/>
      <c r="E10" s="86"/>
      <c r="F10" s="77"/>
      <c r="G10" s="78"/>
      <c r="H10" s="85"/>
      <c r="I10" s="86"/>
      <c r="J10" s="38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</row>
    <row r="11" spans="1:191" s="39" customFormat="1" ht="39.75" customHeight="1" x14ac:dyDescent="0.2">
      <c r="A11" s="128" t="s">
        <v>82</v>
      </c>
      <c r="B11" s="87">
        <f>'AF-NF, MMA-VU'!E20</f>
        <v>13</v>
      </c>
      <c r="C11" s="87">
        <f>'AF-NF, MMA-VU'!R20</f>
        <v>8</v>
      </c>
      <c r="D11" s="83"/>
      <c r="E11" s="88"/>
      <c r="F11" s="105">
        <f>B11</f>
        <v>13</v>
      </c>
      <c r="G11" s="105">
        <f>C11</f>
        <v>8</v>
      </c>
      <c r="H11" s="83"/>
      <c r="I11" s="88"/>
      <c r="J11" s="38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</row>
    <row r="12" spans="1:191" s="39" customFormat="1" ht="6.75" customHeight="1" x14ac:dyDescent="0.2">
      <c r="A12" s="124"/>
      <c r="B12" s="84"/>
      <c r="C12" s="85"/>
      <c r="D12" s="85"/>
      <c r="E12" s="86"/>
      <c r="F12" s="77"/>
      <c r="G12" s="78"/>
      <c r="H12" s="85"/>
      <c r="I12" s="86"/>
      <c r="J12" s="38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</row>
    <row r="13" spans="1:191" s="39" customFormat="1" ht="39.75" customHeight="1" x14ac:dyDescent="0.2">
      <c r="A13" s="129" t="s">
        <v>80</v>
      </c>
      <c r="B13" s="89">
        <f>'AA, AMA'!E27</f>
        <v>32</v>
      </c>
      <c r="C13" s="130">
        <f>'AA, AMA'!R27</f>
        <v>28</v>
      </c>
      <c r="D13" s="83"/>
      <c r="E13" s="88"/>
      <c r="F13" s="106">
        <f>B13</f>
        <v>32</v>
      </c>
      <c r="G13" s="106">
        <f>C13</f>
        <v>28</v>
      </c>
      <c r="H13" s="83"/>
      <c r="I13" s="88"/>
      <c r="J13" s="38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</row>
  </sheetData>
  <sheetProtection password="E185" sheet="1" objects="1" scenarios="1"/>
  <mergeCells count="2">
    <mergeCell ref="A1:I1"/>
    <mergeCell ref="A2:I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110" zoomScaleNormal="110" workbookViewId="0">
      <selection activeCell="J38" sqref="J38"/>
    </sheetView>
  </sheetViews>
  <sheetFormatPr baseColWidth="10" defaultColWidth="11.42578125" defaultRowHeight="12.75" x14ac:dyDescent="0.2"/>
  <cols>
    <col min="1" max="1" width="15.42578125" style="132" customWidth="1"/>
    <col min="2" max="3" width="9" style="132" customWidth="1"/>
    <col min="4" max="4" width="9.140625" style="133" customWidth="1"/>
    <col min="5" max="5" width="9.7109375" style="132" customWidth="1"/>
    <col min="6" max="7" width="9.85546875" style="132" customWidth="1"/>
    <col min="8" max="16384" width="11.42578125" style="132"/>
  </cols>
  <sheetData>
    <row r="1" spans="1:8" ht="18" x14ac:dyDescent="0.25">
      <c r="A1" s="136" t="s">
        <v>103</v>
      </c>
      <c r="B1" s="137"/>
      <c r="C1" s="137"/>
      <c r="D1" s="138"/>
      <c r="E1" s="137"/>
      <c r="F1" s="137"/>
      <c r="G1" s="137"/>
      <c r="H1" s="137"/>
    </row>
    <row r="2" spans="1:8" ht="18" x14ac:dyDescent="0.25">
      <c r="A2" s="136" t="s">
        <v>105</v>
      </c>
      <c r="B2" s="137"/>
      <c r="C2" s="137"/>
      <c r="D2" s="138"/>
      <c r="E2" s="137"/>
      <c r="F2" s="137"/>
      <c r="G2" s="137"/>
      <c r="H2" s="137"/>
    </row>
    <row r="3" spans="1:8" x14ac:dyDescent="0.2">
      <c r="A3" s="137"/>
      <c r="B3" s="137"/>
      <c r="C3" s="137"/>
      <c r="D3" s="138"/>
      <c r="E3" s="137"/>
      <c r="F3" s="137"/>
      <c r="G3" s="137"/>
      <c r="H3" s="137"/>
    </row>
    <row r="4" spans="1:8" ht="26.25" customHeight="1" x14ac:dyDescent="0.2">
      <c r="A4" s="139" t="s">
        <v>84</v>
      </c>
      <c r="B4" s="140" t="s">
        <v>85</v>
      </c>
      <c r="C4" s="141" t="s">
        <v>86</v>
      </c>
      <c r="D4" s="141" t="s">
        <v>87</v>
      </c>
      <c r="E4" s="142" t="s">
        <v>88</v>
      </c>
      <c r="F4" s="142" t="s">
        <v>89</v>
      </c>
      <c r="G4" s="142" t="s">
        <v>91</v>
      </c>
      <c r="H4" s="147" t="s">
        <v>35</v>
      </c>
    </row>
    <row r="5" spans="1:8" x14ac:dyDescent="0.2">
      <c r="A5" s="143" t="s">
        <v>18</v>
      </c>
      <c r="B5" s="144">
        <f>'AA, AMA'!C8</f>
        <v>38</v>
      </c>
      <c r="C5" s="144">
        <f>'AF-PW, MMA-VL'!C8</f>
        <v>85</v>
      </c>
      <c r="D5" s="144">
        <f>'AF-NF, MMA-VU'!C8</f>
        <v>19</v>
      </c>
      <c r="E5" s="144">
        <f>'AM-PW, MA-VL'!C8</f>
        <v>35</v>
      </c>
      <c r="F5" s="144">
        <f>'AM-NF, MA-VU'!C8</f>
        <v>29</v>
      </c>
      <c r="G5" s="135">
        <v>9</v>
      </c>
      <c r="H5" s="148">
        <f>SUM(B5:F5)</f>
        <v>206</v>
      </c>
    </row>
    <row r="6" spans="1:8" x14ac:dyDescent="0.2">
      <c r="A6" s="143" t="s">
        <v>74</v>
      </c>
      <c r="B6" s="144">
        <f>'AA, AMA'!C9</f>
        <v>31</v>
      </c>
      <c r="C6" s="144">
        <f>'AF-PW, MMA-VL'!C9</f>
        <v>48</v>
      </c>
      <c r="D6" s="144">
        <v>0</v>
      </c>
      <c r="E6" s="144">
        <f>'AM-PW, MA-VL'!C9</f>
        <v>35</v>
      </c>
      <c r="F6" s="140">
        <v>0</v>
      </c>
      <c r="G6" s="135">
        <f>1+4</f>
        <v>5</v>
      </c>
      <c r="H6" s="148">
        <f t="shared" ref="H6:H28" si="0">SUM(B6:F6)</f>
        <v>114</v>
      </c>
    </row>
    <row r="7" spans="1:8" x14ac:dyDescent="0.2">
      <c r="A7" s="143" t="s">
        <v>42</v>
      </c>
      <c r="B7" s="144">
        <v>0</v>
      </c>
      <c r="C7" s="144">
        <f>'AF-PW, MMA-VL'!C10</f>
        <v>28</v>
      </c>
      <c r="D7" s="144">
        <v>0</v>
      </c>
      <c r="E7" s="144">
        <f>'AM-PW, MA-VL'!C10</f>
        <v>8</v>
      </c>
      <c r="F7" s="140">
        <v>0</v>
      </c>
      <c r="G7" s="134">
        <v>2</v>
      </c>
      <c r="H7" s="148">
        <f t="shared" si="0"/>
        <v>36</v>
      </c>
    </row>
    <row r="8" spans="1:8" x14ac:dyDescent="0.2">
      <c r="A8" s="143" t="s">
        <v>46</v>
      </c>
      <c r="B8" s="144">
        <f>'AA, AMA'!C10</f>
        <v>13</v>
      </c>
      <c r="C8" s="144">
        <f>'AF-PW, MMA-VL'!C11</f>
        <v>33</v>
      </c>
      <c r="D8" s="144">
        <f>'AF-NF, MMA-VU'!C9</f>
        <v>18</v>
      </c>
      <c r="E8" s="144">
        <f>'AM-PW, MA-VL'!C11</f>
        <v>16</v>
      </c>
      <c r="F8" s="144">
        <f>'AM-NF, MA-VU'!C9</f>
        <v>19</v>
      </c>
      <c r="G8" s="135"/>
      <c r="H8" s="148">
        <f t="shared" si="0"/>
        <v>99</v>
      </c>
    </row>
    <row r="9" spans="1:8" x14ac:dyDescent="0.2">
      <c r="A9" s="143" t="s">
        <v>20</v>
      </c>
      <c r="B9" s="144">
        <f>'AA, AMA'!C11</f>
        <v>7</v>
      </c>
      <c r="C9" s="144">
        <f>'AF-PW, MMA-VL'!C12</f>
        <v>28</v>
      </c>
      <c r="D9" s="144">
        <v>0</v>
      </c>
      <c r="E9" s="144">
        <f>'AM-PW, MA-VL'!C12</f>
        <v>17</v>
      </c>
      <c r="F9" s="140">
        <v>0</v>
      </c>
      <c r="G9" s="134">
        <v>2</v>
      </c>
      <c r="H9" s="148">
        <f t="shared" si="0"/>
        <v>52</v>
      </c>
    </row>
    <row r="10" spans="1:8" x14ac:dyDescent="0.2">
      <c r="A10" s="143" t="s">
        <v>21</v>
      </c>
      <c r="B10" s="144">
        <f>'AA, AMA'!C12</f>
        <v>3</v>
      </c>
      <c r="C10" s="144">
        <f>'AF-PW, MMA-VL'!C13</f>
        <v>11</v>
      </c>
      <c r="D10" s="140">
        <v>0</v>
      </c>
      <c r="E10" s="144">
        <f>'AM-PW, MA-VL'!C13</f>
        <v>9</v>
      </c>
      <c r="F10" s="140">
        <v>0</v>
      </c>
      <c r="G10" s="134">
        <v>0</v>
      </c>
      <c r="H10" s="148">
        <f t="shared" si="0"/>
        <v>23</v>
      </c>
    </row>
    <row r="11" spans="1:8" x14ac:dyDescent="0.2">
      <c r="A11" s="143" t="s">
        <v>22</v>
      </c>
      <c r="B11" s="144">
        <f>'AA, AMA'!C13</f>
        <v>10</v>
      </c>
      <c r="C11" s="144">
        <f>'AF-PW, MMA-VL'!C14</f>
        <v>49</v>
      </c>
      <c r="D11" s="144">
        <f>'AF-NF, MMA-VU'!C10</f>
        <v>11</v>
      </c>
      <c r="E11" s="144">
        <f>'AM-PW, MA-VL'!C14</f>
        <v>16</v>
      </c>
      <c r="F11" s="144">
        <f>'AM-NF, MA-VU'!C10</f>
        <v>7</v>
      </c>
      <c r="G11" s="135"/>
      <c r="H11" s="148">
        <f t="shared" si="0"/>
        <v>93</v>
      </c>
    </row>
    <row r="12" spans="1:8" x14ac:dyDescent="0.2">
      <c r="A12" s="143" t="s">
        <v>23</v>
      </c>
      <c r="B12" s="144">
        <f>'AA, AMA'!C14</f>
        <v>10</v>
      </c>
      <c r="C12" s="144">
        <f>'AF-PW, MMA-VL'!C15</f>
        <v>28</v>
      </c>
      <c r="D12" s="144">
        <f>'AF-NF, MMA-VU'!C11</f>
        <v>3</v>
      </c>
      <c r="E12" s="144">
        <f>'AM-PW, MA-VL'!C15</f>
        <v>12</v>
      </c>
      <c r="F12" s="144">
        <f>'AM-NF, MA-VU'!C11</f>
        <v>3</v>
      </c>
      <c r="G12" s="135">
        <v>1</v>
      </c>
      <c r="H12" s="148">
        <f t="shared" si="0"/>
        <v>56</v>
      </c>
    </row>
    <row r="13" spans="1:8" x14ac:dyDescent="0.2">
      <c r="A13" s="143" t="s">
        <v>40</v>
      </c>
      <c r="B13" s="144">
        <f>'AA, AMA'!C15</f>
        <v>9</v>
      </c>
      <c r="C13" s="144">
        <f>'AF-PW, MMA-VL'!C16</f>
        <v>19</v>
      </c>
      <c r="D13" s="144">
        <v>0</v>
      </c>
      <c r="E13" s="144">
        <f>'AM-PW, MA-VL'!C16</f>
        <v>6</v>
      </c>
      <c r="F13" s="140">
        <v>0</v>
      </c>
      <c r="G13" s="134">
        <v>0</v>
      </c>
      <c r="H13" s="148">
        <f t="shared" si="0"/>
        <v>34</v>
      </c>
    </row>
    <row r="14" spans="1:8" x14ac:dyDescent="0.2">
      <c r="A14" s="143" t="s">
        <v>24</v>
      </c>
      <c r="B14" s="144">
        <f>'AA, AMA'!C16</f>
        <v>8</v>
      </c>
      <c r="C14" s="144">
        <f>'AF-PW, MMA-VL'!C17</f>
        <v>33</v>
      </c>
      <c r="D14" s="140">
        <v>0</v>
      </c>
      <c r="E14" s="144">
        <f>'AM-PW, MA-VL'!C17</f>
        <v>16</v>
      </c>
      <c r="F14" s="140">
        <v>0</v>
      </c>
      <c r="G14" s="134">
        <v>1</v>
      </c>
      <c r="H14" s="148">
        <f t="shared" si="0"/>
        <v>57</v>
      </c>
    </row>
    <row r="15" spans="1:8" x14ac:dyDescent="0.2">
      <c r="A15" s="143" t="s">
        <v>75</v>
      </c>
      <c r="B15" s="144">
        <f>'AA, AMA'!C17</f>
        <v>13</v>
      </c>
      <c r="C15" s="144">
        <f>'AF-PW, MMA-VL'!C18</f>
        <v>12</v>
      </c>
      <c r="D15" s="140">
        <v>0</v>
      </c>
      <c r="E15" s="144">
        <f>'AM-PW, MA-VL'!C18</f>
        <v>7</v>
      </c>
      <c r="F15" s="140">
        <v>0</v>
      </c>
      <c r="G15" s="134"/>
      <c r="H15" s="148">
        <f t="shared" si="0"/>
        <v>32</v>
      </c>
    </row>
    <row r="16" spans="1:8" x14ac:dyDescent="0.2">
      <c r="A16" s="143" t="s">
        <v>25</v>
      </c>
      <c r="B16" s="144">
        <v>0</v>
      </c>
      <c r="C16" s="144">
        <f>'AF-PW, MMA-VL'!C19</f>
        <v>15</v>
      </c>
      <c r="D16" s="144">
        <f>'AF-NF, MMA-VU'!C12</f>
        <v>4</v>
      </c>
      <c r="E16" s="144">
        <f>'AM-PW, MA-VL'!C19</f>
        <v>7</v>
      </c>
      <c r="F16" s="144">
        <f>'AM-NF, MA-VU'!C12</f>
        <v>3</v>
      </c>
      <c r="G16" s="135">
        <v>1</v>
      </c>
      <c r="H16" s="148">
        <f t="shared" si="0"/>
        <v>29</v>
      </c>
    </row>
    <row r="17" spans="1:8" x14ac:dyDescent="0.2">
      <c r="A17" s="143" t="s">
        <v>26</v>
      </c>
      <c r="B17" s="144">
        <f>'AA, AMA'!C18</f>
        <v>25</v>
      </c>
      <c r="C17" s="144">
        <f>'AF-PW, MMA-VL'!C20</f>
        <v>82</v>
      </c>
      <c r="D17" s="144">
        <f>'AF-NF, MMA-VU'!C13</f>
        <v>10</v>
      </c>
      <c r="E17" s="144">
        <f>'AM-PW, MA-VL'!C20</f>
        <v>49</v>
      </c>
      <c r="F17" s="144">
        <f>'AM-NF, MA-VU'!C13</f>
        <v>19</v>
      </c>
      <c r="G17" s="135">
        <v>9</v>
      </c>
      <c r="H17" s="148">
        <f t="shared" si="0"/>
        <v>185</v>
      </c>
    </row>
    <row r="18" spans="1:8" x14ac:dyDescent="0.2">
      <c r="A18" s="143" t="s">
        <v>45</v>
      </c>
      <c r="B18" s="144">
        <v>0</v>
      </c>
      <c r="C18" s="144">
        <f>'AF-PW, MMA-VL'!C21</f>
        <v>8</v>
      </c>
      <c r="D18" s="140">
        <v>0</v>
      </c>
      <c r="E18" s="144">
        <f>'AM-PW, MA-VL'!C21</f>
        <v>10</v>
      </c>
      <c r="F18" s="140">
        <v>0</v>
      </c>
      <c r="G18" s="134">
        <v>1</v>
      </c>
      <c r="H18" s="148">
        <f t="shared" si="0"/>
        <v>18</v>
      </c>
    </row>
    <row r="19" spans="1:8" x14ac:dyDescent="0.2">
      <c r="A19" s="143" t="s">
        <v>27</v>
      </c>
      <c r="B19" s="144">
        <f>'AA, AMA'!C19</f>
        <v>13</v>
      </c>
      <c r="C19" s="144">
        <f>'AF-PW, MMA-VL'!C22</f>
        <v>25</v>
      </c>
      <c r="D19" s="140">
        <v>0</v>
      </c>
      <c r="E19" s="144">
        <f>'AM-PW, MA-VL'!C22</f>
        <v>12</v>
      </c>
      <c r="F19" s="140">
        <v>0</v>
      </c>
      <c r="G19" s="134">
        <v>5</v>
      </c>
      <c r="H19" s="148">
        <f t="shared" si="0"/>
        <v>50</v>
      </c>
    </row>
    <row r="20" spans="1:8" x14ac:dyDescent="0.2">
      <c r="A20" s="143" t="s">
        <v>43</v>
      </c>
      <c r="B20" s="144">
        <v>0</v>
      </c>
      <c r="C20" s="144">
        <f>'AF-PW, MMA-VL'!C23</f>
        <v>19</v>
      </c>
      <c r="D20" s="144">
        <f>'AF-NF, MMA-VU'!C14</f>
        <v>4</v>
      </c>
      <c r="E20" s="144">
        <f>'AM-PW, MA-VL'!C23</f>
        <v>9</v>
      </c>
      <c r="F20" s="144">
        <f>'AM-NF, MA-VU'!C14</f>
        <v>3</v>
      </c>
      <c r="G20" s="135">
        <f>1</f>
        <v>1</v>
      </c>
      <c r="H20" s="148">
        <f t="shared" si="0"/>
        <v>35</v>
      </c>
    </row>
    <row r="21" spans="1:8" x14ac:dyDescent="0.2">
      <c r="A21" s="143" t="s">
        <v>28</v>
      </c>
      <c r="B21" s="144">
        <f>'AA, AMA'!C20</f>
        <v>11</v>
      </c>
      <c r="C21" s="144">
        <f>'AF-PW, MMA-VL'!C24</f>
        <v>39</v>
      </c>
      <c r="D21" s="144">
        <v>0</v>
      </c>
      <c r="E21" s="144">
        <f>'AM-PW, MA-VL'!C24</f>
        <v>21</v>
      </c>
      <c r="F21" s="140">
        <v>0</v>
      </c>
      <c r="G21" s="134">
        <v>4</v>
      </c>
      <c r="H21" s="148">
        <f t="shared" si="0"/>
        <v>71</v>
      </c>
    </row>
    <row r="22" spans="1:8" x14ac:dyDescent="0.2">
      <c r="A22" s="143" t="s">
        <v>29</v>
      </c>
      <c r="B22" s="144">
        <f>'AA, AMA'!C21</f>
        <v>9</v>
      </c>
      <c r="C22" s="144">
        <f>'AF-PW, MMA-VL'!C25</f>
        <v>56</v>
      </c>
      <c r="D22" s="144">
        <f>'AF-NF, MMA-VU'!C15</f>
        <v>5</v>
      </c>
      <c r="E22" s="144">
        <f>'AM-PW, MA-VL'!C25</f>
        <v>16</v>
      </c>
      <c r="F22" s="144">
        <f>'AM-NF, MA-VU'!B15</f>
        <v>1</v>
      </c>
      <c r="G22" s="135">
        <v>1</v>
      </c>
      <c r="H22" s="148">
        <f t="shared" si="0"/>
        <v>87</v>
      </c>
    </row>
    <row r="23" spans="1:8" x14ac:dyDescent="0.2">
      <c r="A23" s="143" t="s">
        <v>47</v>
      </c>
      <c r="B23" s="144">
        <v>0</v>
      </c>
      <c r="C23" s="144">
        <f>'AF-PW, MMA-VL'!C26</f>
        <v>4</v>
      </c>
      <c r="D23" s="140">
        <v>0</v>
      </c>
      <c r="E23" s="144">
        <f>'AM-PW, MA-VL'!C26</f>
        <v>10</v>
      </c>
      <c r="F23" s="140">
        <v>0</v>
      </c>
      <c r="G23" s="134">
        <v>0</v>
      </c>
      <c r="H23" s="148">
        <f>SUM(B23:G23)</f>
        <v>14</v>
      </c>
    </row>
    <row r="24" spans="1:8" x14ac:dyDescent="0.2">
      <c r="A24" s="143" t="s">
        <v>30</v>
      </c>
      <c r="B24" s="144">
        <f>'AA, AMA'!C22</f>
        <v>24</v>
      </c>
      <c r="C24" s="144">
        <f>'AF-PW, MMA-VL'!C27</f>
        <v>72</v>
      </c>
      <c r="D24" s="144">
        <f>'AF-NF, MMA-VU'!C16</f>
        <v>9</v>
      </c>
      <c r="E24" s="144">
        <f>'AM-PW, MA-VL'!C27</f>
        <v>42</v>
      </c>
      <c r="F24" s="144">
        <f>'AM-NF, MA-VU'!C16</f>
        <v>11</v>
      </c>
      <c r="G24" s="135">
        <v>10</v>
      </c>
      <c r="H24" s="148">
        <f t="shared" si="0"/>
        <v>158</v>
      </c>
    </row>
    <row r="25" spans="1:8" x14ac:dyDescent="0.2">
      <c r="A25" s="143" t="s">
        <v>31</v>
      </c>
      <c r="B25" s="144">
        <f>'AA, AMA'!C23</f>
        <v>19</v>
      </c>
      <c r="C25" s="144">
        <f>'AF-PW, MMA-VL'!C28</f>
        <v>62</v>
      </c>
      <c r="D25" s="144">
        <f>'AF-NF, MMA-VU'!C17</f>
        <v>14</v>
      </c>
      <c r="E25" s="144">
        <f>'AM-PW, MA-VL'!C28</f>
        <v>19</v>
      </c>
      <c r="F25" s="144">
        <f>'AM-NF, MA-VU'!C17</f>
        <v>2</v>
      </c>
      <c r="G25" s="135">
        <v>2</v>
      </c>
      <c r="H25" s="148">
        <f t="shared" si="0"/>
        <v>116</v>
      </c>
    </row>
    <row r="26" spans="1:8" x14ac:dyDescent="0.2">
      <c r="A26" s="143" t="s">
        <v>32</v>
      </c>
      <c r="B26" s="144">
        <f>'AA, AMA'!C24</f>
        <v>14</v>
      </c>
      <c r="C26" s="144">
        <f>'AF-PW, MMA-VL'!C29</f>
        <v>13</v>
      </c>
      <c r="D26" s="140">
        <v>0</v>
      </c>
      <c r="E26" s="144">
        <f>'AM-PW, MA-VL'!C29</f>
        <v>14</v>
      </c>
      <c r="F26" s="140">
        <v>0</v>
      </c>
      <c r="G26" s="134">
        <v>0</v>
      </c>
      <c r="H26" s="148">
        <f t="shared" si="0"/>
        <v>41</v>
      </c>
    </row>
    <row r="27" spans="1:8" x14ac:dyDescent="0.2">
      <c r="A27" s="143" t="s">
        <v>33</v>
      </c>
      <c r="B27" s="144">
        <f>'AA, AMA'!C25</f>
        <v>36</v>
      </c>
      <c r="C27" s="144">
        <f>'AF-PW, MMA-VL'!C30</f>
        <v>135</v>
      </c>
      <c r="D27" s="144">
        <f>'AF-NF, MMA-VU'!C18</f>
        <v>19</v>
      </c>
      <c r="E27" s="144">
        <f>'AM-PW, MA-VL'!C30</f>
        <v>69</v>
      </c>
      <c r="F27" s="144">
        <f>'AM-NF, MA-VU'!C18</f>
        <v>21</v>
      </c>
      <c r="G27" s="135">
        <v>7</v>
      </c>
      <c r="H27" s="148">
        <f t="shared" si="0"/>
        <v>280</v>
      </c>
    </row>
    <row r="28" spans="1:8" x14ac:dyDescent="0.2">
      <c r="A28" s="143" t="s">
        <v>34</v>
      </c>
      <c r="B28" s="144">
        <f>'AA, AMA'!C26</f>
        <v>27</v>
      </c>
      <c r="C28" s="144">
        <f>'AF-PW, MMA-VL'!C31</f>
        <v>65</v>
      </c>
      <c r="D28" s="144">
        <f>'AF-NF, MMA-VU'!C19</f>
        <v>11</v>
      </c>
      <c r="E28" s="144">
        <f>'AM-PW, MA-VL'!C31</f>
        <v>56</v>
      </c>
      <c r="F28" s="144">
        <f>'AM-NF, MA-VU'!C19</f>
        <v>19</v>
      </c>
      <c r="G28" s="135">
        <v>10</v>
      </c>
      <c r="H28" s="148">
        <f t="shared" si="0"/>
        <v>178</v>
      </c>
    </row>
    <row r="29" spans="1:8" x14ac:dyDescent="0.2">
      <c r="A29" s="145" t="s">
        <v>35</v>
      </c>
      <c r="B29" s="146">
        <f t="shared" ref="B29:H29" si="1">SUM(B5:B28)</f>
        <v>320</v>
      </c>
      <c r="C29" s="146">
        <f t="shared" si="1"/>
        <v>969</v>
      </c>
      <c r="D29" s="146">
        <f t="shared" si="1"/>
        <v>127</v>
      </c>
      <c r="E29" s="146">
        <f t="shared" si="1"/>
        <v>511</v>
      </c>
      <c r="F29" s="146">
        <f t="shared" si="1"/>
        <v>137</v>
      </c>
      <c r="G29" s="146">
        <f t="shared" si="1"/>
        <v>71</v>
      </c>
      <c r="H29" s="146">
        <f t="shared" si="1"/>
        <v>2064</v>
      </c>
    </row>
    <row r="31" spans="1:8" x14ac:dyDescent="0.2">
      <c r="A31" s="163" t="s">
        <v>100</v>
      </c>
      <c r="B31" s="164">
        <f>SUM(B11,B12,B15,B16, B24,B25)</f>
        <v>76</v>
      </c>
      <c r="C31" s="164">
        <f t="shared" ref="C31:F31" si="2">SUM(C11,C12,C15,C16, C24,C25)</f>
        <v>238</v>
      </c>
      <c r="D31" s="164">
        <f t="shared" si="2"/>
        <v>41</v>
      </c>
      <c r="E31" s="164">
        <f t="shared" si="2"/>
        <v>103</v>
      </c>
      <c r="F31" s="164">
        <f t="shared" si="2"/>
        <v>26</v>
      </c>
      <c r="G31" s="146"/>
      <c r="H31" s="146">
        <f>SUM(C31:G31)</f>
        <v>408</v>
      </c>
    </row>
  </sheetData>
  <sheetProtection password="E185" sheet="1" objects="1" scenarios="1"/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30" zoomScaleNormal="130" workbookViewId="0">
      <selection activeCell="F36" sqref="F36"/>
    </sheetView>
  </sheetViews>
  <sheetFormatPr baseColWidth="10" defaultColWidth="11.42578125" defaultRowHeight="12.75" x14ac:dyDescent="0.2"/>
  <cols>
    <col min="1" max="1" width="15.42578125" style="137" customWidth="1"/>
    <col min="2" max="3" width="9" style="137" customWidth="1"/>
    <col min="4" max="4" width="9.140625" style="138" customWidth="1"/>
    <col min="5" max="5" width="9.7109375" style="137" customWidth="1"/>
    <col min="6" max="6" width="9.85546875" style="137" customWidth="1"/>
    <col min="7" max="16384" width="11.42578125" style="137"/>
  </cols>
  <sheetData>
    <row r="1" spans="1:7" ht="18" x14ac:dyDescent="0.25">
      <c r="A1" s="136" t="s">
        <v>103</v>
      </c>
    </row>
    <row r="2" spans="1:7" ht="18" x14ac:dyDescent="0.25">
      <c r="A2" s="136" t="s">
        <v>104</v>
      </c>
    </row>
    <row r="4" spans="1:7" ht="26.25" customHeight="1" x14ac:dyDescent="0.2">
      <c r="A4" s="139" t="s">
        <v>84</v>
      </c>
      <c r="B4" s="140" t="s">
        <v>85</v>
      </c>
      <c r="C4" s="141" t="s">
        <v>86</v>
      </c>
      <c r="D4" s="141" t="s">
        <v>87</v>
      </c>
      <c r="E4" s="142" t="s">
        <v>88</v>
      </c>
      <c r="F4" s="142" t="s">
        <v>89</v>
      </c>
      <c r="G4" s="147" t="s">
        <v>35</v>
      </c>
    </row>
    <row r="5" spans="1:7" x14ac:dyDescent="0.2">
      <c r="A5" s="143" t="s">
        <v>18</v>
      </c>
      <c r="B5" s="144">
        <f>'AA, AMA'!B8</f>
        <v>45</v>
      </c>
      <c r="C5" s="144">
        <f>'AF-PW, MMA-VL'!B8</f>
        <v>103</v>
      </c>
      <c r="D5" s="144">
        <f>'AF-NF, MMA-VU'!B8</f>
        <v>20</v>
      </c>
      <c r="E5" s="144">
        <f>'AM-PW, MA-VL'!B8</f>
        <v>40</v>
      </c>
      <c r="F5" s="144">
        <f>'AM-NF, MA-VU'!B8</f>
        <v>32</v>
      </c>
      <c r="G5" s="148">
        <f t="shared" ref="G5:G28" si="0">SUM(B5:F5)</f>
        <v>240</v>
      </c>
    </row>
    <row r="6" spans="1:7" x14ac:dyDescent="0.2">
      <c r="A6" s="143" t="s">
        <v>74</v>
      </c>
      <c r="B6" s="144">
        <f>'AA, AMA'!B9</f>
        <v>34</v>
      </c>
      <c r="C6" s="144">
        <f>'AF-PW, MMA-VL'!B9</f>
        <v>50</v>
      </c>
      <c r="D6" s="144">
        <v>0</v>
      </c>
      <c r="E6" s="144">
        <f>'AM-PW, MA-VL'!B9</f>
        <v>37</v>
      </c>
      <c r="F6" s="140">
        <v>0</v>
      </c>
      <c r="G6" s="148">
        <f t="shared" si="0"/>
        <v>121</v>
      </c>
    </row>
    <row r="7" spans="1:7" x14ac:dyDescent="0.2">
      <c r="A7" s="143" t="s">
        <v>42</v>
      </c>
      <c r="B7" s="144">
        <v>0</v>
      </c>
      <c r="C7" s="144">
        <f>'AF-PW, MMA-VL'!B10</f>
        <v>33</v>
      </c>
      <c r="D7" s="140">
        <v>0</v>
      </c>
      <c r="E7" s="144">
        <f>'AM-PW, MA-VL'!B10</f>
        <v>11</v>
      </c>
      <c r="F7" s="140">
        <v>0</v>
      </c>
      <c r="G7" s="148">
        <f t="shared" si="0"/>
        <v>44</v>
      </c>
    </row>
    <row r="8" spans="1:7" x14ac:dyDescent="0.2">
      <c r="A8" s="143" t="s">
        <v>46</v>
      </c>
      <c r="B8" s="144">
        <f>'AA, AMA'!B10</f>
        <v>13</v>
      </c>
      <c r="C8" s="144">
        <f>'AF-PW, MMA-VL'!B11</f>
        <v>35</v>
      </c>
      <c r="D8" s="144">
        <f>'AF-NF, MMA-VU'!B9</f>
        <v>18</v>
      </c>
      <c r="E8" s="144">
        <f>'AM-PW, MA-VL'!B11</f>
        <v>16</v>
      </c>
      <c r="F8" s="144">
        <f>'AM-NF, MA-VU'!B9</f>
        <v>19</v>
      </c>
      <c r="G8" s="148">
        <f t="shared" si="0"/>
        <v>101</v>
      </c>
    </row>
    <row r="9" spans="1:7" x14ac:dyDescent="0.2">
      <c r="A9" s="143" t="s">
        <v>20</v>
      </c>
      <c r="B9" s="144">
        <f>'AA, AMA'!B11</f>
        <v>7</v>
      </c>
      <c r="C9" s="144">
        <f>'AF-PW, MMA-VL'!B12</f>
        <v>36</v>
      </c>
      <c r="D9" s="144">
        <v>0</v>
      </c>
      <c r="E9" s="144">
        <f>'AM-PW, MA-VL'!B12</f>
        <v>18</v>
      </c>
      <c r="F9" s="140">
        <v>0</v>
      </c>
      <c r="G9" s="148">
        <f t="shared" si="0"/>
        <v>61</v>
      </c>
    </row>
    <row r="10" spans="1:7" x14ac:dyDescent="0.2">
      <c r="A10" s="143" t="s">
        <v>21</v>
      </c>
      <c r="B10" s="144">
        <f>'AA, AMA'!B12</f>
        <v>3</v>
      </c>
      <c r="C10" s="144">
        <f>'AF-PW, MMA-VL'!B13</f>
        <v>14</v>
      </c>
      <c r="D10" s="140">
        <v>0</v>
      </c>
      <c r="E10" s="144">
        <f>'AM-PW, MA-VL'!B13</f>
        <v>9</v>
      </c>
      <c r="F10" s="140">
        <v>0</v>
      </c>
      <c r="G10" s="148">
        <f t="shared" si="0"/>
        <v>26</v>
      </c>
    </row>
    <row r="11" spans="1:7" x14ac:dyDescent="0.2">
      <c r="A11" s="143" t="s">
        <v>22</v>
      </c>
      <c r="B11" s="144">
        <f>'AA, AMA'!B13</f>
        <v>10</v>
      </c>
      <c r="C11" s="144">
        <f>'AF-PW, MMA-VL'!B14</f>
        <v>54</v>
      </c>
      <c r="D11" s="144">
        <f>'AF-NF, MMA-VU'!B10</f>
        <v>11</v>
      </c>
      <c r="E11" s="144">
        <f>'AM-PW, MA-VL'!B14</f>
        <v>24</v>
      </c>
      <c r="F11" s="144">
        <f>'AM-NF, MA-VU'!B10</f>
        <v>7</v>
      </c>
      <c r="G11" s="148">
        <f t="shared" si="0"/>
        <v>106</v>
      </c>
    </row>
    <row r="12" spans="1:7" x14ac:dyDescent="0.2">
      <c r="A12" s="143" t="s">
        <v>23</v>
      </c>
      <c r="B12" s="144">
        <f>'AA, AMA'!B14</f>
        <v>10</v>
      </c>
      <c r="C12" s="144">
        <f>'AF-PW, MMA-VL'!B15</f>
        <v>34</v>
      </c>
      <c r="D12" s="144">
        <f>'AF-NF, MMA-VU'!B11</f>
        <v>3</v>
      </c>
      <c r="E12" s="144">
        <f>'AM-PW, MA-VL'!B15</f>
        <v>16</v>
      </c>
      <c r="F12" s="144">
        <f>'AM-NF, MA-VU'!B11</f>
        <v>3</v>
      </c>
      <c r="G12" s="148">
        <f t="shared" si="0"/>
        <v>66</v>
      </c>
    </row>
    <row r="13" spans="1:7" x14ac:dyDescent="0.2">
      <c r="A13" s="143" t="s">
        <v>40</v>
      </c>
      <c r="B13" s="144">
        <f>'AA, AMA'!B15</f>
        <v>10</v>
      </c>
      <c r="C13" s="144">
        <f>'AF-PW, MMA-VL'!B16</f>
        <v>24</v>
      </c>
      <c r="D13" s="144">
        <v>0</v>
      </c>
      <c r="E13" s="144">
        <f>'AM-PW, MA-VL'!B16</f>
        <v>8</v>
      </c>
      <c r="F13" s="140">
        <v>0</v>
      </c>
      <c r="G13" s="148">
        <f t="shared" si="0"/>
        <v>42</v>
      </c>
    </row>
    <row r="14" spans="1:7" x14ac:dyDescent="0.2">
      <c r="A14" s="143" t="s">
        <v>24</v>
      </c>
      <c r="B14" s="144">
        <f>'AA, AMA'!B16</f>
        <v>9</v>
      </c>
      <c r="C14" s="144">
        <f>'AF-PW, MMA-VL'!B17</f>
        <v>37</v>
      </c>
      <c r="D14" s="140">
        <v>0</v>
      </c>
      <c r="E14" s="144">
        <f>'AM-PW, MA-VL'!B17</f>
        <v>18</v>
      </c>
      <c r="F14" s="140">
        <v>0</v>
      </c>
      <c r="G14" s="148">
        <f t="shared" si="0"/>
        <v>64</v>
      </c>
    </row>
    <row r="15" spans="1:7" x14ac:dyDescent="0.2">
      <c r="A15" s="143" t="s">
        <v>75</v>
      </c>
      <c r="B15" s="144">
        <f>'AA, AMA'!B17</f>
        <v>16</v>
      </c>
      <c r="C15" s="144">
        <f>'AF-PW, MMA-VL'!B18</f>
        <v>14</v>
      </c>
      <c r="D15" s="140">
        <v>0</v>
      </c>
      <c r="E15" s="144">
        <f>'AM-PW, MA-VL'!B18</f>
        <v>14</v>
      </c>
      <c r="F15" s="140">
        <v>0</v>
      </c>
      <c r="G15" s="148">
        <f t="shared" si="0"/>
        <v>44</v>
      </c>
    </row>
    <row r="16" spans="1:7" x14ac:dyDescent="0.2">
      <c r="A16" s="143" t="s">
        <v>25</v>
      </c>
      <c r="B16" s="144">
        <v>0</v>
      </c>
      <c r="C16" s="144">
        <f>'AF-PW, MMA-VL'!B19</f>
        <v>20</v>
      </c>
      <c r="D16" s="144">
        <f>'AF-NF, MMA-VU'!B12</f>
        <v>5</v>
      </c>
      <c r="E16" s="144">
        <f>'AM-PW, MA-VL'!B19</f>
        <v>13</v>
      </c>
      <c r="F16" s="144">
        <f>'AM-NF, MA-VU'!B12</f>
        <v>3</v>
      </c>
      <c r="G16" s="148">
        <f t="shared" si="0"/>
        <v>41</v>
      </c>
    </row>
    <row r="17" spans="1:7" x14ac:dyDescent="0.2">
      <c r="A17" s="143" t="s">
        <v>26</v>
      </c>
      <c r="B17" s="144">
        <f>'AA, AMA'!B18</f>
        <v>27</v>
      </c>
      <c r="C17" s="144">
        <f>'AF-PW, MMA-VL'!B20</f>
        <v>96</v>
      </c>
      <c r="D17" s="144">
        <f>'AF-NF, MMA-VU'!B13</f>
        <v>10</v>
      </c>
      <c r="E17" s="144">
        <f>'AM-PW, MA-VL'!B20</f>
        <v>61</v>
      </c>
      <c r="F17" s="144">
        <f>'AM-NF, MA-VU'!B13</f>
        <v>20</v>
      </c>
      <c r="G17" s="148">
        <f t="shared" si="0"/>
        <v>214</v>
      </c>
    </row>
    <row r="18" spans="1:7" x14ac:dyDescent="0.2">
      <c r="A18" s="143" t="s">
        <v>45</v>
      </c>
      <c r="B18" s="144">
        <v>0</v>
      </c>
      <c r="C18" s="144">
        <f>'AF-PW, MMA-VL'!B21</f>
        <v>8</v>
      </c>
      <c r="D18" s="140">
        <v>0</v>
      </c>
      <c r="E18" s="144">
        <f>'AM-PW, MA-VL'!B21</f>
        <v>12</v>
      </c>
      <c r="F18" s="140">
        <v>0</v>
      </c>
      <c r="G18" s="148">
        <f t="shared" si="0"/>
        <v>20</v>
      </c>
    </row>
    <row r="19" spans="1:7" x14ac:dyDescent="0.2">
      <c r="A19" s="143" t="s">
        <v>27</v>
      </c>
      <c r="B19" s="144">
        <f>'AA, AMA'!B19</f>
        <v>14</v>
      </c>
      <c r="C19" s="144">
        <f>'AF-PW, MMA-VL'!B22</f>
        <v>31</v>
      </c>
      <c r="D19" s="140">
        <v>0</v>
      </c>
      <c r="E19" s="144">
        <f>'AM-PW, MA-VL'!B22</f>
        <v>12</v>
      </c>
      <c r="F19" s="140">
        <v>0</v>
      </c>
      <c r="G19" s="148">
        <f t="shared" si="0"/>
        <v>57</v>
      </c>
    </row>
    <row r="20" spans="1:7" x14ac:dyDescent="0.2">
      <c r="A20" s="143" t="s">
        <v>43</v>
      </c>
      <c r="B20" s="144">
        <v>0</v>
      </c>
      <c r="C20" s="144">
        <f>'AF-PW, MMA-VL'!B23</f>
        <v>21</v>
      </c>
      <c r="D20" s="144">
        <f>'AF-NF, MMA-VU'!B14</f>
        <v>4</v>
      </c>
      <c r="E20" s="144">
        <f>'AM-PW, MA-VL'!B23</f>
        <v>9</v>
      </c>
      <c r="F20" s="144">
        <f>'AM-NF, MA-VU'!B14</f>
        <v>3</v>
      </c>
      <c r="G20" s="148">
        <f t="shared" si="0"/>
        <v>37</v>
      </c>
    </row>
    <row r="21" spans="1:7" x14ac:dyDescent="0.2">
      <c r="A21" s="143" t="s">
        <v>28</v>
      </c>
      <c r="B21" s="144">
        <f>'AA, AMA'!B20</f>
        <v>11</v>
      </c>
      <c r="C21" s="144">
        <f>'AF-PW, MMA-VL'!B24</f>
        <v>42</v>
      </c>
      <c r="D21" s="144">
        <v>0</v>
      </c>
      <c r="E21" s="144">
        <f>'AM-PW, MA-VL'!B24</f>
        <v>24</v>
      </c>
      <c r="F21" s="140">
        <v>0</v>
      </c>
      <c r="G21" s="148">
        <f t="shared" si="0"/>
        <v>77</v>
      </c>
    </row>
    <row r="22" spans="1:7" x14ac:dyDescent="0.2">
      <c r="A22" s="143" t="s">
        <v>29</v>
      </c>
      <c r="B22" s="144">
        <f>'AA, AMA'!B21</f>
        <v>10</v>
      </c>
      <c r="C22" s="144">
        <f>'AF-PW, MMA-VL'!B25</f>
        <v>69</v>
      </c>
      <c r="D22" s="144">
        <f>'AF-NF, MMA-VU'!B15</f>
        <v>8</v>
      </c>
      <c r="E22" s="144">
        <f>'AM-PW, MA-VL'!B25</f>
        <v>16</v>
      </c>
      <c r="F22" s="144">
        <f>'AM-NF, MA-VU'!B15</f>
        <v>1</v>
      </c>
      <c r="G22" s="148">
        <f t="shared" si="0"/>
        <v>104</v>
      </c>
    </row>
    <row r="23" spans="1:7" x14ac:dyDescent="0.2">
      <c r="A23" s="143" t="s">
        <v>47</v>
      </c>
      <c r="B23" s="144">
        <v>0</v>
      </c>
      <c r="C23" s="144">
        <f>'AF-PW, MMA-VL'!B26</f>
        <v>7</v>
      </c>
      <c r="D23" s="140">
        <v>0</v>
      </c>
      <c r="E23" s="144">
        <f>'AM-PW, MA-VL'!B26</f>
        <v>11</v>
      </c>
      <c r="F23" s="140">
        <v>0</v>
      </c>
      <c r="G23" s="148">
        <f t="shared" si="0"/>
        <v>18</v>
      </c>
    </row>
    <row r="24" spans="1:7" x14ac:dyDescent="0.2">
      <c r="A24" s="143" t="s">
        <v>30</v>
      </c>
      <c r="B24" s="144">
        <f>'AA, AMA'!B22</f>
        <v>24</v>
      </c>
      <c r="C24" s="144">
        <f>'AF-PW, MMA-VL'!B27</f>
        <v>87</v>
      </c>
      <c r="D24" s="144">
        <f>'AF-NF, MMA-VU'!B16</f>
        <v>9</v>
      </c>
      <c r="E24" s="144">
        <f>'AM-PW, MA-VL'!B27</f>
        <v>50</v>
      </c>
      <c r="F24" s="144">
        <f>'AM-NF, MA-VU'!B16</f>
        <v>11</v>
      </c>
      <c r="G24" s="148">
        <f t="shared" si="0"/>
        <v>181</v>
      </c>
    </row>
    <row r="25" spans="1:7" x14ac:dyDescent="0.2">
      <c r="A25" s="143" t="s">
        <v>31</v>
      </c>
      <c r="B25" s="144">
        <f>'AA, AMA'!B23</f>
        <v>22</v>
      </c>
      <c r="C25" s="144">
        <f>'AF-PW, MMA-VL'!B28</f>
        <v>67</v>
      </c>
      <c r="D25" s="144">
        <f>'AF-NF, MMA-VU'!B17</f>
        <v>14</v>
      </c>
      <c r="E25" s="144">
        <f>'AM-PW, MA-VL'!B28</f>
        <v>23</v>
      </c>
      <c r="F25" s="144">
        <f>'AM-NF, MA-VU'!B17</f>
        <v>4</v>
      </c>
      <c r="G25" s="148">
        <f t="shared" si="0"/>
        <v>130</v>
      </c>
    </row>
    <row r="26" spans="1:7" x14ac:dyDescent="0.2">
      <c r="A26" s="143" t="s">
        <v>32</v>
      </c>
      <c r="B26" s="144">
        <f>'AA, AMA'!B24</f>
        <v>14</v>
      </c>
      <c r="C26" s="144">
        <f>'AF-PW, MMA-VL'!B29</f>
        <v>15</v>
      </c>
      <c r="D26" s="140">
        <v>0</v>
      </c>
      <c r="E26" s="144">
        <f>'AM-PW, MA-VL'!B29</f>
        <v>16</v>
      </c>
      <c r="F26" s="140">
        <v>0</v>
      </c>
      <c r="G26" s="148">
        <f t="shared" si="0"/>
        <v>45</v>
      </c>
    </row>
    <row r="27" spans="1:7" x14ac:dyDescent="0.2">
      <c r="A27" s="143" t="s">
        <v>33</v>
      </c>
      <c r="B27" s="144">
        <f>'AA, AMA'!B25</f>
        <v>42</v>
      </c>
      <c r="C27" s="144">
        <f>'AF-PW, MMA-VL'!B30</f>
        <v>170</v>
      </c>
      <c r="D27" s="144">
        <f>'AF-NF, MMA-VU'!B18</f>
        <v>26</v>
      </c>
      <c r="E27" s="144">
        <f>'AM-PW, MA-VL'!B30</f>
        <v>99</v>
      </c>
      <c r="F27" s="144">
        <f>'AM-NF, MA-VU'!B18</f>
        <v>29</v>
      </c>
      <c r="G27" s="148">
        <f t="shared" si="0"/>
        <v>366</v>
      </c>
    </row>
    <row r="28" spans="1:7" x14ac:dyDescent="0.2">
      <c r="A28" s="143" t="s">
        <v>34</v>
      </c>
      <c r="B28" s="144">
        <f>'AA, AMA'!B26</f>
        <v>31</v>
      </c>
      <c r="C28" s="144">
        <f>'AF-PW, MMA-VL'!B31</f>
        <v>73</v>
      </c>
      <c r="D28" s="144">
        <f>'AF-NF, MMA-VU'!B19</f>
        <v>12</v>
      </c>
      <c r="E28" s="144">
        <f>'AM-PW, MA-VL'!B31</f>
        <v>60</v>
      </c>
      <c r="F28" s="144">
        <f>'AM-NF, MA-VU'!B19</f>
        <v>19</v>
      </c>
      <c r="G28" s="148">
        <f t="shared" si="0"/>
        <v>195</v>
      </c>
    </row>
    <row r="29" spans="1:7" x14ac:dyDescent="0.2">
      <c r="A29" s="145" t="s">
        <v>35</v>
      </c>
      <c r="B29" s="146">
        <f t="shared" ref="B29:G29" si="1">SUM(B5:B28)</f>
        <v>352</v>
      </c>
      <c r="C29" s="146">
        <f t="shared" si="1"/>
        <v>1140</v>
      </c>
      <c r="D29" s="146">
        <f t="shared" si="1"/>
        <v>140</v>
      </c>
      <c r="E29" s="146">
        <f t="shared" si="1"/>
        <v>617</v>
      </c>
      <c r="F29" s="146">
        <f t="shared" si="1"/>
        <v>151</v>
      </c>
      <c r="G29" s="146">
        <f t="shared" si="1"/>
        <v>2400</v>
      </c>
    </row>
    <row r="31" spans="1:7" x14ac:dyDescent="0.2">
      <c r="A31" s="163" t="s">
        <v>100</v>
      </c>
      <c r="B31" s="164">
        <f>SUM(B11,B12,B15,B16, B24,B25)</f>
        <v>82</v>
      </c>
      <c r="C31" s="164">
        <f t="shared" ref="C31:F31" si="2">SUM(C11,C12,C15,C16, C24,C25)</f>
        <v>276</v>
      </c>
      <c r="D31" s="164">
        <f t="shared" si="2"/>
        <v>42</v>
      </c>
      <c r="E31" s="164">
        <f t="shared" si="2"/>
        <v>140</v>
      </c>
      <c r="F31" s="164">
        <f t="shared" si="2"/>
        <v>28</v>
      </c>
      <c r="G31" s="146">
        <f>SUM(B31:F31)</f>
        <v>568</v>
      </c>
    </row>
  </sheetData>
  <sheetProtection password="E185" sheet="1" objects="1" scenarios="1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4</vt:i4>
      </vt:variant>
    </vt:vector>
  </HeadingPairs>
  <TitlesOfParts>
    <vt:vector size="14" baseType="lpstr">
      <vt:lpstr>AA, AMA</vt:lpstr>
      <vt:lpstr>AF-PW, MMA-VL</vt:lpstr>
      <vt:lpstr>AF-NF, MMA-VU</vt:lpstr>
      <vt:lpstr>AM-PW, MA-VL</vt:lpstr>
      <vt:lpstr>AM-NF, MA-VU</vt:lpstr>
      <vt:lpstr>TOTAL1</vt:lpstr>
      <vt:lpstr>TOTAL2</vt:lpstr>
      <vt:lpstr>TOTAL-Sektionen_section bestand</vt:lpstr>
      <vt:lpstr>TOTAL-Sektionen_section absolvi</vt:lpstr>
      <vt:lpstr>BMS_MP-Zusatzausbi_form-supl</vt:lpstr>
      <vt:lpstr>'AA, AMA'!Druckbereich</vt:lpstr>
      <vt:lpstr>'AF-PW, MMA-VL'!Druckbereich</vt:lpstr>
      <vt:lpstr>'AM-NF, MA-VU'!Druckbereich</vt:lpstr>
      <vt:lpstr>'AM-PW, MA-VL'!Druckbereich</vt:lpstr>
    </vt:vector>
  </TitlesOfParts>
  <Company>AGVS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Schöpfer</dc:creator>
  <cp:lastModifiedBy>Cornelia Russenberger</cp:lastModifiedBy>
  <cp:lastPrinted>2018-10-29T10:31:24Z</cp:lastPrinted>
  <dcterms:created xsi:type="dcterms:W3CDTF">2009-08-20T10:23:46Z</dcterms:created>
  <dcterms:modified xsi:type="dcterms:W3CDTF">2019-11-14T09:55:27Z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